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be\Disk Google\Honzik\4. Jarní 2019\F4210 Fyzikální praktikum 3\Beran\Protokol_05\"/>
    </mc:Choice>
  </mc:AlternateContent>
  <xr:revisionPtr revIDLastSave="0" documentId="13_ncr:1_{A77A2197-D02A-4B58-A899-EC81D1354F11}" xr6:coauthVersionLast="41" xr6:coauthVersionMax="41" xr10:uidLastSave="{00000000-0000-0000-0000-000000000000}"/>
  <bookViews>
    <workbookView xWindow="-27300" yWindow="-4950" windowWidth="15030" windowHeight="14010" activeTab="4" xr2:uid="{CDB149CC-7DFF-427B-BD00-A30323C550FB}"/>
  </bookViews>
  <sheets>
    <sheet name="LaTeX Ge" sheetId="4" r:id="rId1"/>
    <sheet name="LaTeX Si" sheetId="5" r:id="rId2"/>
    <sheet name="Germanium" sheetId="1" r:id="rId3"/>
    <sheet name="Křemík" sheetId="2" r:id="rId4"/>
    <sheet name="Lambda E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7" i="3" l="1"/>
  <c r="K6" i="3"/>
  <c r="K5" i="3"/>
  <c r="K4" i="3"/>
  <c r="K3" i="3"/>
  <c r="K2" i="3"/>
  <c r="E6" i="3"/>
  <c r="E5" i="3"/>
  <c r="E4" i="3"/>
  <c r="E3" i="3"/>
  <c r="E2" i="3"/>
  <c r="E7" i="3"/>
  <c r="H10" i="1"/>
  <c r="H2" i="1"/>
  <c r="H4" i="1" s="1"/>
  <c r="F4" i="1"/>
  <c r="H16" i="2"/>
  <c r="H15" i="2"/>
  <c r="H4" i="2"/>
  <c r="H2" i="2"/>
  <c r="C2" i="1"/>
  <c r="E2" i="1" s="1"/>
  <c r="F2" i="1" s="1"/>
  <c r="D3" i="1"/>
  <c r="F3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C44" i="1"/>
  <c r="C45" i="1"/>
  <c r="C46" i="1"/>
  <c r="C47" i="1"/>
  <c r="C48" i="1"/>
  <c r="C49" i="1"/>
  <c r="E49" i="1" s="1"/>
  <c r="C50" i="1"/>
  <c r="D44" i="1"/>
  <c r="D45" i="1"/>
  <c r="D46" i="1"/>
  <c r="D47" i="1"/>
  <c r="D48" i="1"/>
  <c r="D50" i="1"/>
  <c r="E44" i="1"/>
  <c r="E45" i="1"/>
  <c r="E46" i="1"/>
  <c r="E47" i="1"/>
  <c r="E48" i="1"/>
  <c r="E50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2"/>
  <c r="D2" i="2" s="1"/>
  <c r="C3" i="2"/>
  <c r="D3" i="2" s="1"/>
  <c r="C4" i="2"/>
  <c r="D4" i="2" s="1"/>
  <c r="C5" i="2"/>
  <c r="D5" i="2" s="1"/>
  <c r="C6" i="2"/>
  <c r="D6" i="2" s="1"/>
  <c r="C7" i="2"/>
  <c r="D7" i="2" s="1"/>
  <c r="C8" i="2"/>
  <c r="D8" i="2" s="1"/>
  <c r="C9" i="2"/>
  <c r="D9" i="2" s="1"/>
  <c r="C10" i="2"/>
  <c r="D10" i="2" s="1"/>
  <c r="C11" i="2"/>
  <c r="D11" i="2" s="1"/>
  <c r="C12" i="2"/>
  <c r="D12" i="2" s="1"/>
  <c r="C13" i="2"/>
  <c r="D13" i="2" s="1"/>
  <c r="C14" i="2"/>
  <c r="D14" i="2" s="1"/>
  <c r="C15" i="2"/>
  <c r="D15" i="2" s="1"/>
  <c r="C16" i="2"/>
  <c r="D16" i="2" s="1"/>
  <c r="C17" i="2"/>
  <c r="D17" i="2" s="1"/>
  <c r="C18" i="2"/>
  <c r="D18" i="2" s="1"/>
  <c r="C19" i="2"/>
  <c r="D19" i="2" s="1"/>
  <c r="C20" i="2"/>
  <c r="D20" i="2" s="1"/>
  <c r="C21" i="2"/>
  <c r="D21" i="2" s="1"/>
  <c r="C22" i="2"/>
  <c r="D22" i="2" s="1"/>
  <c r="C23" i="2"/>
  <c r="D23" i="2" s="1"/>
  <c r="C24" i="2"/>
  <c r="D24" i="2" s="1"/>
  <c r="C25" i="2"/>
  <c r="D25" i="2" s="1"/>
  <c r="C26" i="2"/>
  <c r="D26" i="2" s="1"/>
  <c r="C27" i="2"/>
  <c r="D27" i="2" s="1"/>
  <c r="C28" i="2"/>
  <c r="D28" i="2" s="1"/>
  <c r="C29" i="2"/>
  <c r="D29" i="2" s="1"/>
  <c r="C30" i="2"/>
  <c r="D30" i="2" s="1"/>
  <c r="C31" i="2"/>
  <c r="D31" i="2" s="1"/>
  <c r="C32" i="2"/>
  <c r="D32" i="2" s="1"/>
  <c r="C33" i="2"/>
  <c r="D33" i="2" s="1"/>
  <c r="C34" i="2"/>
  <c r="D34" i="2" s="1"/>
  <c r="C35" i="2"/>
  <c r="D35" i="2" s="1"/>
  <c r="C36" i="2"/>
  <c r="D36" i="2" s="1"/>
  <c r="C37" i="2"/>
  <c r="D37" i="2" s="1"/>
  <c r="C38" i="2"/>
  <c r="D38" i="2" s="1"/>
  <c r="C39" i="2"/>
  <c r="D39" i="2" s="1"/>
  <c r="C40" i="2"/>
  <c r="D40" i="2" s="1"/>
  <c r="C41" i="2"/>
  <c r="D41" i="2" s="1"/>
  <c r="C42" i="2"/>
  <c r="D42" i="2" s="1"/>
  <c r="C43" i="2"/>
  <c r="D43" i="2" s="1"/>
  <c r="D2" i="1" l="1"/>
  <c r="D49" i="1"/>
  <c r="E3" i="2"/>
  <c r="F3" i="2" s="1"/>
  <c r="E42" i="2"/>
  <c r="F42" i="2" s="1"/>
  <c r="E33" i="2"/>
  <c r="F33" i="2" s="1"/>
  <c r="E17" i="2"/>
  <c r="F17" i="2" s="1"/>
  <c r="E9" i="2"/>
  <c r="F9" i="2" s="1"/>
  <c r="E34" i="2"/>
  <c r="F34" i="2" s="1"/>
  <c r="E18" i="2"/>
  <c r="F18" i="2" s="1"/>
  <c r="E10" i="2"/>
  <c r="F10" i="2" s="1"/>
  <c r="E41" i="2"/>
  <c r="F41" i="2" s="1"/>
  <c r="E25" i="2"/>
  <c r="F25" i="2" s="1"/>
  <c r="E40" i="2"/>
  <c r="F40" i="2" s="1"/>
  <c r="E32" i="2"/>
  <c r="F32" i="2" s="1"/>
  <c r="E24" i="2"/>
  <c r="F24" i="2" s="1"/>
  <c r="E16" i="2"/>
  <c r="F16" i="2" s="1"/>
  <c r="E8" i="2"/>
  <c r="F8" i="2" s="1"/>
  <c r="E39" i="2"/>
  <c r="F39" i="2" s="1"/>
  <c r="E31" i="2"/>
  <c r="F31" i="2" s="1"/>
  <c r="E23" i="2"/>
  <c r="F23" i="2" s="1"/>
  <c r="E15" i="2"/>
  <c r="F15" i="2" s="1"/>
  <c r="E7" i="2"/>
  <c r="F7" i="2" s="1"/>
  <c r="E26" i="2"/>
  <c r="F26" i="2" s="1"/>
  <c r="E38" i="2"/>
  <c r="F38" i="2" s="1"/>
  <c r="E22" i="2"/>
  <c r="F22" i="2" s="1"/>
  <c r="E6" i="2"/>
  <c r="F6" i="2" s="1"/>
  <c r="E30" i="2"/>
  <c r="F30" i="2" s="1"/>
  <c r="E14" i="2"/>
  <c r="F14" i="2" s="1"/>
  <c r="E37" i="2"/>
  <c r="F37" i="2" s="1"/>
  <c r="E29" i="2"/>
  <c r="F29" i="2" s="1"/>
  <c r="E21" i="2"/>
  <c r="F21" i="2" s="1"/>
  <c r="E13" i="2"/>
  <c r="F13" i="2" s="1"/>
  <c r="E5" i="2"/>
  <c r="F5" i="2" s="1"/>
  <c r="E36" i="2"/>
  <c r="F36" i="2" s="1"/>
  <c r="E28" i="2"/>
  <c r="F28" i="2" s="1"/>
  <c r="E20" i="2"/>
  <c r="F20" i="2" s="1"/>
  <c r="E12" i="2"/>
  <c r="F12" i="2" s="1"/>
  <c r="E4" i="2"/>
  <c r="F4" i="2" s="1"/>
  <c r="E43" i="2"/>
  <c r="F43" i="2" s="1"/>
  <c r="E35" i="2"/>
  <c r="F35" i="2" s="1"/>
  <c r="E27" i="2"/>
  <c r="F27" i="2" s="1"/>
  <c r="E19" i="2"/>
  <c r="F19" i="2" s="1"/>
  <c r="E11" i="2"/>
  <c r="F11" i="2" s="1"/>
  <c r="E2" i="2"/>
  <c r="F2" i="2" s="1"/>
</calcChain>
</file>

<file path=xl/sharedStrings.xml><?xml version="1.0" encoding="utf-8"?>
<sst xmlns="http://schemas.openxmlformats.org/spreadsheetml/2006/main" count="702" uniqueCount="25">
  <si>
    <t>$U$ [mV]</t>
  </si>
  <si>
    <t>Šrouby</t>
  </si>
  <si>
    <t>Žárovka</t>
  </si>
  <si>
    <t>Škvíra</t>
  </si>
  <si>
    <t>d</t>
  </si>
  <si>
    <t>$\lambda$</t>
  </si>
  <si>
    <t>Koeficienty</t>
  </si>
  <si>
    <t>$a_0$</t>
  </si>
  <si>
    <t>$a_1$</t>
  </si>
  <si>
    <t>$a_2$</t>
  </si>
  <si>
    <t>$a_3$</t>
  </si>
  <si>
    <t>$a_4$</t>
  </si>
  <si>
    <t>$a_5$</t>
  </si>
  <si>
    <t>$\lambda$ [nm]</t>
  </si>
  <si>
    <t>$E$ [eV]</t>
  </si>
  <si>
    <t>D</t>
  </si>
  <si>
    <t>$\almbda$</t>
  </si>
  <si>
    <t>$d$ [mm]</t>
  </si>
  <si>
    <t>$D$</t>
  </si>
  <si>
    <t>$S$</t>
  </si>
  <si>
    <t>&amp;</t>
  </si>
  <si>
    <t>\\</t>
  </si>
  <si>
    <t>\hline</t>
  </si>
  <si>
    <t>$S_{\text{MAX}}$</t>
  </si>
  <si>
    <t>$S_{\text{MAX}}/2$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</si>
</sst>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72" formatCode="0.0000000"/>
    <numFmt numFmtId="174" formatCode="0.000000000"/>
    <numFmt numFmtId="186" formatCode="0.000000000000E+00"/>
  </numFmts>
  <fonts count="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1" fontId="0" fillId="0" borderId="0" xfId="0" applyNumberFormat="1"/>
    <xf numFmtId="0" fontId="0" fillId="0" borderId="0" xfId="0" applyAlignment="1">
      <alignment horizontal="center"/>
    </xf>
    <xf numFmtId="2" fontId="2" fillId="0" borderId="0" xfId="0" applyNumberFormat="1" applyFont="1"/>
    <xf numFmtId="0" fontId="2" fillId="0" borderId="0" xfId="0" applyFont="1"/>
    <xf numFmtId="0" fontId="0" fillId="2" borderId="0" xfId="0" applyFill="1"/>
    <xf numFmtId="0" fontId="2" fillId="0" borderId="0" xfId="0" applyNumberFormat="1" applyFont="1"/>
    <xf numFmtId="0" fontId="3" fillId="0" borderId="0" xfId="1"/>
    <xf numFmtId="172" fontId="0" fillId="0" borderId="0" xfId="0" applyNumberFormat="1"/>
    <xf numFmtId="174" fontId="0" fillId="0" borderId="0" xfId="0" applyNumberFormat="1"/>
    <xf numFmtId="2" fontId="1" fillId="0" borderId="0" xfId="0" applyNumberFormat="1" applyFont="1"/>
    <xf numFmtId="165" fontId="1" fillId="0" borderId="0" xfId="0" applyNumberFormat="1" applyFont="1"/>
    <xf numFmtId="0" fontId="1" fillId="0" borderId="0" xfId="0" applyFont="1"/>
    <xf numFmtId="186" fontId="0" fillId="0" borderId="0" xfId="0" applyNumberFormat="1"/>
  </cellXfs>
  <cellStyles count="2">
    <cellStyle name="Hypertextový odkaz" xfId="1" builtinId="8"/>
    <cellStyle name="Normální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 tint="-0.249977111117893"/>
        <name val="Calibri"/>
        <family val="2"/>
        <charset val="238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 tint="-0.249977111117893"/>
        <name val="Calibri"/>
        <family val="2"/>
        <charset val="238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 tint="-0.249977111117893"/>
        <name val="Calibri"/>
        <family val="2"/>
        <charset val="238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 tint="-0.249977111117893"/>
        <name val="Calibri"/>
        <family val="2"/>
        <charset val="238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 tint="-0.249977111117893"/>
        <name val="Calibri"/>
        <family val="2"/>
        <charset val="238"/>
        <scheme val="minor"/>
      </font>
    </dxf>
    <dxf>
      <numFmt numFmtId="165" formatCode="0.000"/>
    </dxf>
    <dxf>
      <numFmt numFmtId="2" formatCode="0.00"/>
    </dxf>
    <dxf>
      <numFmt numFmtId="0" formatCode="General"/>
    </dxf>
    <dxf>
      <numFmt numFmtId="0" formatCode="General"/>
    </dxf>
    <dxf>
      <numFmt numFmtId="0" formatCode="General"/>
    </dxf>
    <dxf>
      <numFmt numFmtId="2" formatCode="0.00"/>
    </dxf>
    <dxf>
      <numFmt numFmtId="165" formatCode="0.0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EF94EF3-1706-4CCE-B06F-44E254AC465D}" name="Tabulka3" displayName="Tabulka3" ref="A1:F50" totalsRowShown="0" dataDxfId="4">
  <autoFilter ref="A1:F50" xr:uid="{49D06C54-66CE-4704-883C-AA781FDA5234}"/>
  <tableColumns count="6">
    <tableColumn id="1" xr3:uid="{62517983-780F-43B5-9E44-1104C99674B5}" name="$U$ [mV]" dataDxfId="6"/>
    <tableColumn id="2" xr3:uid="{3A9A7340-D67C-40A2-B4E2-FC81B70EA060}" name="$d$ [mm]" dataDxfId="5"/>
    <tableColumn id="3" xr3:uid="{2DA1DDA9-E66D-4888-9707-B91820E44657}" name="$\lambda$ [nm]" dataDxfId="3">
      <calculatedColumnFormula>B2^5*(-1.9216818298572) + B2^4*124.6679652823 + B2^3*(-3248.2877007248) + B2^2*42517.913388567 + B2*(-279840.82479104) + 742322.81951901</calculatedColumnFormula>
    </tableColumn>
    <tableColumn id="4" xr3:uid="{2F17815A-5C17-4637-BAA2-CF58343BB7D4}" name="$E$ [eV]" dataDxfId="0">
      <calculatedColumnFormula>(4.135667662*10^(-15)*3*10^8)/(Tabulka3[[#This Row],[$\lambda$ '[nm']]]*10^(-9))</calculatedColumnFormula>
    </tableColumn>
    <tableColumn id="5" xr3:uid="{D4E0135A-2456-4E55-84A9-92C933E8FEC0}" name="$D$" dataDxfId="2">
      <calculatedColumnFormula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calculatedColumnFormula>
    </tableColumn>
    <tableColumn id="6" xr3:uid="{1269F965-5FB6-4DB5-A719-0A4D239CA939}" name="$S$" dataDxfId="1">
      <calculatedColumnFormula>Tabulka3[[#This Row],[$U$ '[mV']]]/Tabulka3[[#This Row],[$D$]]</calculatedColumnFormula>
    </tableColumn>
  </tableColumns>
  <tableStyleInfo name="TableStyleLight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899F10B-BF97-46CF-BB95-55D12B54C64F}" name="Tabulka2" displayName="Tabulka2" ref="A1:F43" totalsRowShown="0">
  <autoFilter ref="A1:F43" xr:uid="{19EC180D-568E-4416-95D6-749AA5744042}"/>
  <tableColumns count="6">
    <tableColumn id="1" xr3:uid="{4D20767B-8D1D-4316-AE7D-776F1AED30D0}" name="$U$ [mV]" dataDxfId="12"/>
    <tableColumn id="2" xr3:uid="{D7FDED1C-0681-4399-8C23-E0B992273D4C}" name="$d$ [mm]" dataDxfId="11"/>
    <tableColumn id="3" xr3:uid="{6CD2126C-206A-412A-8D0B-F60578AC6191}" name="$\lambda$ [nm]" dataDxfId="10">
      <calculatedColumnFormula>B2^5*(-1.9216818298572) + B2^4*124.6679652823 + B2^3*(-3248.2877007248) + B2^2*42517.913388567 + B2*(-279840.82479104) + 742322.81951901</calculatedColumnFormula>
    </tableColumn>
    <tableColumn id="4" xr3:uid="{7E1C923B-D312-4D1C-8352-547B6CD19E18}" name="$E$ [eV]" dataDxfId="9">
      <calculatedColumnFormula>(4.135667662*10^(-15)*3*10^8)/(Tabulka2[[#This Row],[$\lambda$ '[nm']]]*10^(-9))</calculatedColumnFormula>
    </tableColumn>
    <tableColumn id="6" xr3:uid="{35A4CBC3-EED8-45FD-9BB3-07F35C21DE4C}" name="$D$" dataDxfId="8">
      <calculatedColumnFormula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calculatedColumnFormula>
    </tableColumn>
    <tableColumn id="7" xr3:uid="{2D2D35EC-911F-4CCB-9DDD-180D138302F1}" name="$S$" dataDxfId="7">
      <calculatedColumnFormula>Tabulka2[[#This Row],[$U$ '[mV']]]/Tabulka2[[#This Row],[$D$]]</calculatedColumnFormula>
    </tableColumn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\" TargetMode="External"/><Relationship Id="rId1" Type="http://schemas.openxmlformats.org/officeDocument/2006/relationships/hyperlink" Target="\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\" TargetMode="External"/><Relationship Id="rId1" Type="http://schemas.openxmlformats.org/officeDocument/2006/relationships/hyperlink" Target="\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0D896-E871-46C1-9216-F02E181E2AF6}">
  <dimension ref="A1:M50"/>
  <sheetViews>
    <sheetView zoomScale="70" zoomScaleNormal="70" workbookViewId="0">
      <selection activeCell="M13" sqref="M13"/>
    </sheetView>
  </sheetViews>
  <sheetFormatPr defaultRowHeight="14.4" x14ac:dyDescent="0.3"/>
  <cols>
    <col min="1" max="1" width="9.6640625" bestFit="1" customWidth="1"/>
    <col min="5" max="5" width="14" bestFit="1" customWidth="1"/>
    <col min="7" max="7" width="14" bestFit="1" customWidth="1"/>
    <col min="9" max="9" width="16.88671875" bestFit="1" customWidth="1"/>
    <col min="11" max="11" width="15.5546875" bestFit="1" customWidth="1"/>
  </cols>
  <sheetData>
    <row r="1" spans="1:13" x14ac:dyDescent="0.3">
      <c r="A1" t="s">
        <v>0</v>
      </c>
      <c r="B1" t="s">
        <v>20</v>
      </c>
      <c r="C1" t="s">
        <v>17</v>
      </c>
      <c r="D1" t="s">
        <v>20</v>
      </c>
      <c r="E1" t="s">
        <v>13</v>
      </c>
      <c r="F1" t="s">
        <v>20</v>
      </c>
      <c r="G1" t="s">
        <v>14</v>
      </c>
      <c r="H1" t="s">
        <v>20</v>
      </c>
      <c r="I1" t="s">
        <v>18</v>
      </c>
      <c r="J1" t="s">
        <v>20</v>
      </c>
      <c r="K1" t="s">
        <v>19</v>
      </c>
      <c r="L1" s="10" t="s">
        <v>21</v>
      </c>
      <c r="M1" t="s">
        <v>22</v>
      </c>
    </row>
    <row r="2" spans="1:13" x14ac:dyDescent="0.3">
      <c r="A2" s="1">
        <v>0</v>
      </c>
      <c r="B2" t="s">
        <v>20</v>
      </c>
      <c r="C2" s="1">
        <v>9.8000000000000007</v>
      </c>
      <c r="D2" t="s">
        <v>20</v>
      </c>
      <c r="E2" s="1">
        <v>2233.54</v>
      </c>
      <c r="F2" t="s">
        <v>20</v>
      </c>
      <c r="G2" s="12">
        <v>0.55548574900000003</v>
      </c>
      <c r="H2" t="s">
        <v>20</v>
      </c>
      <c r="I2" s="12">
        <v>21.264730149999998</v>
      </c>
      <c r="J2" t="s">
        <v>20</v>
      </c>
      <c r="K2" s="12">
        <v>0</v>
      </c>
      <c r="L2" s="10" t="s">
        <v>21</v>
      </c>
      <c r="M2" t="s">
        <v>22</v>
      </c>
    </row>
    <row r="3" spans="1:13" x14ac:dyDescent="0.3">
      <c r="A3" s="1">
        <v>0.1</v>
      </c>
      <c r="B3" t="s">
        <v>20</v>
      </c>
      <c r="C3" s="1">
        <v>9.89</v>
      </c>
      <c r="D3" t="s">
        <v>20</v>
      </c>
      <c r="E3" s="1">
        <v>2089.75</v>
      </c>
      <c r="F3" t="s">
        <v>20</v>
      </c>
      <c r="G3" s="12">
        <v>0.59370676300000003</v>
      </c>
      <c r="H3" t="s">
        <v>20</v>
      </c>
      <c r="I3" s="12">
        <v>-2.6476807930000001</v>
      </c>
      <c r="J3" t="s">
        <v>20</v>
      </c>
      <c r="K3" s="12">
        <v>-3.7768903E-2</v>
      </c>
      <c r="L3" s="10" t="s">
        <v>21</v>
      </c>
      <c r="M3" t="s">
        <v>22</v>
      </c>
    </row>
    <row r="4" spans="1:13" x14ac:dyDescent="0.3">
      <c r="A4" s="1">
        <v>0.2</v>
      </c>
      <c r="B4" t="s">
        <v>20</v>
      </c>
      <c r="C4" s="1">
        <v>9.94</v>
      </c>
      <c r="D4" t="s">
        <v>20</v>
      </c>
      <c r="E4" s="1">
        <v>2014.94</v>
      </c>
      <c r="F4" t="s">
        <v>20</v>
      </c>
      <c r="G4" s="12">
        <v>0.61575139000000001</v>
      </c>
      <c r="H4" t="s">
        <v>20</v>
      </c>
      <c r="I4" s="12">
        <v>6.7860733150000003</v>
      </c>
      <c r="J4" t="s">
        <v>20</v>
      </c>
      <c r="K4" s="12">
        <v>2.9472124999999998E-2</v>
      </c>
      <c r="L4" s="10" t="s">
        <v>21</v>
      </c>
      <c r="M4" t="s">
        <v>22</v>
      </c>
    </row>
    <row r="5" spans="1:13" x14ac:dyDescent="0.3">
      <c r="A5" s="1">
        <v>0.3</v>
      </c>
      <c r="B5" t="s">
        <v>20</v>
      </c>
      <c r="C5" s="1">
        <v>9.9700000000000006</v>
      </c>
      <c r="D5" t="s">
        <v>20</v>
      </c>
      <c r="E5" s="1">
        <v>1971.71</v>
      </c>
      <c r="F5" t="s">
        <v>20</v>
      </c>
      <c r="G5" s="12">
        <v>0.62925237300000003</v>
      </c>
      <c r="H5" t="s">
        <v>20</v>
      </c>
      <c r="I5" s="12">
        <v>15.93402349</v>
      </c>
      <c r="J5" t="s">
        <v>20</v>
      </c>
      <c r="K5" s="12">
        <v>1.8827635999999998E-2</v>
      </c>
      <c r="L5" s="10" t="s">
        <v>21</v>
      </c>
      <c r="M5" t="s">
        <v>22</v>
      </c>
    </row>
    <row r="6" spans="1:13" x14ac:dyDescent="0.3">
      <c r="A6" s="1">
        <v>0.4</v>
      </c>
      <c r="B6" t="s">
        <v>20</v>
      </c>
      <c r="C6" s="1">
        <v>10</v>
      </c>
      <c r="D6" t="s">
        <v>20</v>
      </c>
      <c r="E6" s="1">
        <v>1929.68</v>
      </c>
      <c r="F6" t="s">
        <v>20</v>
      </c>
      <c r="G6" s="12">
        <v>0.64295664100000005</v>
      </c>
      <c r="H6" t="s">
        <v>20</v>
      </c>
      <c r="I6" s="12">
        <v>26.378463379999999</v>
      </c>
      <c r="J6" t="s">
        <v>20</v>
      </c>
      <c r="K6" s="12">
        <v>1.5163886E-2</v>
      </c>
      <c r="L6" s="10" t="s">
        <v>21</v>
      </c>
      <c r="M6" t="s">
        <v>22</v>
      </c>
    </row>
    <row r="7" spans="1:13" x14ac:dyDescent="0.3">
      <c r="A7" s="1">
        <v>0.5</v>
      </c>
      <c r="B7" t="s">
        <v>20</v>
      </c>
      <c r="C7" s="1">
        <v>10.039999999999999</v>
      </c>
      <c r="D7" t="s">
        <v>20</v>
      </c>
      <c r="E7" s="1">
        <v>1875.47</v>
      </c>
      <c r="F7" t="s">
        <v>20</v>
      </c>
      <c r="G7" s="12">
        <v>0.66154127900000004</v>
      </c>
      <c r="H7" t="s">
        <v>20</v>
      </c>
      <c r="I7" s="12">
        <v>41.02981381</v>
      </c>
      <c r="J7" t="s">
        <v>20</v>
      </c>
      <c r="K7" s="12">
        <v>1.2186261E-2</v>
      </c>
      <c r="L7" s="10" t="s">
        <v>21</v>
      </c>
      <c r="M7" t="s">
        <v>22</v>
      </c>
    </row>
    <row r="8" spans="1:13" x14ac:dyDescent="0.3">
      <c r="A8" s="1">
        <v>0.6</v>
      </c>
      <c r="B8" t="s">
        <v>20</v>
      </c>
      <c r="C8" s="1">
        <v>10.1</v>
      </c>
      <c r="D8" t="s">
        <v>20</v>
      </c>
      <c r="E8" s="1">
        <v>1797.92</v>
      </c>
      <c r="F8" t="s">
        <v>20</v>
      </c>
      <c r="G8" s="12">
        <v>0.69007465800000001</v>
      </c>
      <c r="H8" t="s">
        <v>20</v>
      </c>
      <c r="I8" s="12">
        <v>62.213457669999997</v>
      </c>
      <c r="J8" t="s">
        <v>20</v>
      </c>
      <c r="K8" s="12">
        <v>9.6442160000000006E-3</v>
      </c>
      <c r="L8" s="10" t="s">
        <v>21</v>
      </c>
      <c r="M8" t="s">
        <v>22</v>
      </c>
    </row>
    <row r="9" spans="1:13" x14ac:dyDescent="0.3">
      <c r="A9" s="1">
        <v>0.7</v>
      </c>
      <c r="B9" t="s">
        <v>20</v>
      </c>
      <c r="C9" s="1">
        <v>10.14</v>
      </c>
      <c r="D9" t="s">
        <v>20</v>
      </c>
      <c r="E9" s="1">
        <v>1748.64</v>
      </c>
      <c r="F9" t="s">
        <v>20</v>
      </c>
      <c r="G9" s="12">
        <v>0.70952400699999996</v>
      </c>
      <c r="H9" t="s">
        <v>20</v>
      </c>
      <c r="I9" s="12">
        <v>74.819536659999997</v>
      </c>
      <c r="J9" t="s">
        <v>20</v>
      </c>
      <c r="K9" s="12">
        <v>9.3558449999999998E-3</v>
      </c>
      <c r="L9" s="10" t="s">
        <v>21</v>
      </c>
      <c r="M9" t="s">
        <v>22</v>
      </c>
    </row>
    <row r="10" spans="1:13" x14ac:dyDescent="0.3">
      <c r="A10" s="1">
        <v>0.8</v>
      </c>
      <c r="B10" t="s">
        <v>20</v>
      </c>
      <c r="C10" s="1">
        <v>10.15</v>
      </c>
      <c r="D10" t="s">
        <v>20</v>
      </c>
      <c r="E10" s="1">
        <v>1736.61</v>
      </c>
      <c r="F10" t="s">
        <v>20</v>
      </c>
      <c r="G10" s="12">
        <v>0.71443858000000005</v>
      </c>
      <c r="H10" t="s">
        <v>20</v>
      </c>
      <c r="I10" s="12">
        <v>77.72925472</v>
      </c>
      <c r="J10" t="s">
        <v>20</v>
      </c>
      <c r="K10" s="12">
        <v>1.0292135000000001E-2</v>
      </c>
      <c r="L10" s="10" t="s">
        <v>21</v>
      </c>
      <c r="M10" t="s">
        <v>22</v>
      </c>
    </row>
    <row r="11" spans="1:13" x14ac:dyDescent="0.3">
      <c r="A11" s="1">
        <v>0.9</v>
      </c>
      <c r="B11" t="s">
        <v>20</v>
      </c>
      <c r="C11" s="1">
        <v>10.16</v>
      </c>
      <c r="D11" t="s">
        <v>20</v>
      </c>
      <c r="E11" s="1">
        <v>1724.69</v>
      </c>
      <c r="F11" t="s">
        <v>20</v>
      </c>
      <c r="G11" s="12">
        <v>0.71937377499999999</v>
      </c>
      <c r="H11" t="s">
        <v>20</v>
      </c>
      <c r="I11" s="12">
        <v>80.536684600000001</v>
      </c>
      <c r="J11" t="s">
        <v>20</v>
      </c>
      <c r="K11" s="12">
        <v>1.1175032E-2</v>
      </c>
      <c r="L11" s="10" t="s">
        <v>21</v>
      </c>
      <c r="M11" t="s">
        <v>22</v>
      </c>
    </row>
    <row r="12" spans="1:13" x14ac:dyDescent="0.3">
      <c r="A12" s="1">
        <v>1</v>
      </c>
      <c r="B12" t="s">
        <v>20</v>
      </c>
      <c r="C12" s="1">
        <v>10.18</v>
      </c>
      <c r="D12" t="s">
        <v>20</v>
      </c>
      <c r="E12" s="1">
        <v>1701.21</v>
      </c>
      <c r="F12" t="s">
        <v>20</v>
      </c>
      <c r="G12" s="12">
        <v>0.72930546299999999</v>
      </c>
      <c r="H12" t="s">
        <v>20</v>
      </c>
      <c r="I12" s="12">
        <v>85.839464489999997</v>
      </c>
      <c r="J12" t="s">
        <v>20</v>
      </c>
      <c r="K12" s="12">
        <v>1.1649652999999999E-2</v>
      </c>
      <c r="L12" s="10" t="s">
        <v>21</v>
      </c>
      <c r="M12" t="s">
        <v>22</v>
      </c>
    </row>
    <row r="13" spans="1:13" x14ac:dyDescent="0.3">
      <c r="A13" s="1">
        <v>1.1000000000000001</v>
      </c>
      <c r="B13" t="s">
        <v>20</v>
      </c>
      <c r="C13" s="1">
        <v>10.199999999999999</v>
      </c>
      <c r="D13" t="s">
        <v>20</v>
      </c>
      <c r="E13" s="1">
        <v>1678.17</v>
      </c>
      <c r="F13" t="s">
        <v>20</v>
      </c>
      <c r="G13" s="12">
        <v>0.739317895</v>
      </c>
      <c r="H13" t="s">
        <v>20</v>
      </c>
      <c r="I13" s="12">
        <v>90.723478659999998</v>
      </c>
      <c r="J13" t="s">
        <v>20</v>
      </c>
      <c r="K13" s="12">
        <v>1.2124756E-2</v>
      </c>
      <c r="L13" s="10" t="s">
        <v>21</v>
      </c>
      <c r="M13" t="s">
        <v>22</v>
      </c>
    </row>
    <row r="14" spans="1:13" x14ac:dyDescent="0.3">
      <c r="A14" s="1">
        <v>1.2</v>
      </c>
      <c r="B14" t="s">
        <v>20</v>
      </c>
      <c r="C14" s="1">
        <v>10.220000000000001</v>
      </c>
      <c r="D14" t="s">
        <v>20</v>
      </c>
      <c r="E14" s="1">
        <v>1655.57</v>
      </c>
      <c r="F14" t="s">
        <v>20</v>
      </c>
      <c r="G14" s="12">
        <v>0.74940984399999999</v>
      </c>
      <c r="H14" t="s">
        <v>20</v>
      </c>
      <c r="I14" s="12">
        <v>95.192662569999996</v>
      </c>
      <c r="J14" t="s">
        <v>20</v>
      </c>
      <c r="K14" s="12">
        <v>1.2606014E-2</v>
      </c>
      <c r="L14" s="10" t="s">
        <v>21</v>
      </c>
      <c r="M14" t="s">
        <v>22</v>
      </c>
    </row>
    <row r="15" spans="1:13" x14ac:dyDescent="0.3">
      <c r="A15" s="1">
        <v>1.3</v>
      </c>
      <c r="B15" t="s">
        <v>20</v>
      </c>
      <c r="C15" s="1">
        <v>10.24</v>
      </c>
      <c r="D15" t="s">
        <v>20</v>
      </c>
      <c r="E15" s="1">
        <v>1633.4</v>
      </c>
      <c r="F15" t="s">
        <v>20</v>
      </c>
      <c r="G15" s="12">
        <v>0.75958002599999996</v>
      </c>
      <c r="H15" t="s">
        <v>20</v>
      </c>
      <c r="I15" s="12">
        <v>99.257598009999995</v>
      </c>
      <c r="J15" t="s">
        <v>20</v>
      </c>
      <c r="K15" s="12">
        <v>1.3097233999999999E-2</v>
      </c>
      <c r="L15" s="10" t="s">
        <v>21</v>
      </c>
      <c r="M15" t="s">
        <v>22</v>
      </c>
    </row>
    <row r="16" spans="1:13" x14ac:dyDescent="0.3">
      <c r="A16" s="1">
        <v>1.4</v>
      </c>
      <c r="B16" t="s">
        <v>20</v>
      </c>
      <c r="C16" s="1">
        <v>10.26</v>
      </c>
      <c r="D16" t="s">
        <v>20</v>
      </c>
      <c r="E16" s="1">
        <v>1611.66</v>
      </c>
      <c r="F16" t="s">
        <v>20</v>
      </c>
      <c r="G16" s="12">
        <v>0.76982710799999998</v>
      </c>
      <c r="H16" t="s">
        <v>20</v>
      </c>
      <c r="I16" s="12">
        <v>102.9340669</v>
      </c>
      <c r="J16" t="s">
        <v>20</v>
      </c>
      <c r="K16" s="12">
        <v>1.3600938999999999E-2</v>
      </c>
      <c r="L16" s="10" t="s">
        <v>21</v>
      </c>
      <c r="M16" t="s">
        <v>22</v>
      </c>
    </row>
    <row r="17" spans="1:13" x14ac:dyDescent="0.3">
      <c r="A17" s="1">
        <v>1.5</v>
      </c>
      <c r="B17" t="s">
        <v>20</v>
      </c>
      <c r="C17" s="1">
        <v>10.27</v>
      </c>
      <c r="D17" t="s">
        <v>20</v>
      </c>
      <c r="E17" s="1">
        <v>1600.95</v>
      </c>
      <c r="F17" t="s">
        <v>20</v>
      </c>
      <c r="G17" s="12">
        <v>0.77497905499999997</v>
      </c>
      <c r="H17" t="s">
        <v>20</v>
      </c>
      <c r="I17" s="12">
        <v>104.6326724</v>
      </c>
      <c r="J17" t="s">
        <v>20</v>
      </c>
      <c r="K17" s="12">
        <v>1.4335865999999999E-2</v>
      </c>
      <c r="L17" s="10" t="s">
        <v>21</v>
      </c>
      <c r="M17" t="s">
        <v>22</v>
      </c>
    </row>
    <row r="18" spans="1:13" x14ac:dyDescent="0.3">
      <c r="A18" s="1">
        <v>1.6</v>
      </c>
      <c r="B18" t="s">
        <v>20</v>
      </c>
      <c r="C18" s="1">
        <v>10.3</v>
      </c>
      <c r="D18" t="s">
        <v>20</v>
      </c>
      <c r="E18" s="1">
        <v>1569.42</v>
      </c>
      <c r="F18" t="s">
        <v>20</v>
      </c>
      <c r="G18" s="12">
        <v>0.79054637500000002</v>
      </c>
      <c r="H18" t="s">
        <v>20</v>
      </c>
      <c r="I18" s="12">
        <v>109.2035116</v>
      </c>
      <c r="J18" t="s">
        <v>20</v>
      </c>
      <c r="K18" s="12">
        <v>1.4651543E-2</v>
      </c>
      <c r="L18" s="10" t="s">
        <v>21</v>
      </c>
      <c r="M18" t="s">
        <v>22</v>
      </c>
    </row>
    <row r="19" spans="1:13" x14ac:dyDescent="0.3">
      <c r="A19" s="1">
        <v>1.7</v>
      </c>
      <c r="B19" t="s">
        <v>20</v>
      </c>
      <c r="C19" s="1">
        <v>10.33</v>
      </c>
      <c r="D19" t="s">
        <v>20</v>
      </c>
      <c r="E19" s="1">
        <v>1538.8</v>
      </c>
      <c r="F19" t="s">
        <v>20</v>
      </c>
      <c r="G19" s="12">
        <v>0.80627701100000004</v>
      </c>
      <c r="H19" t="s">
        <v>20</v>
      </c>
      <c r="I19" s="12">
        <v>113.0515924</v>
      </c>
      <c r="J19" t="s">
        <v>20</v>
      </c>
      <c r="K19" s="12">
        <v>1.5037382E-2</v>
      </c>
      <c r="L19" s="10" t="s">
        <v>21</v>
      </c>
      <c r="M19" t="s">
        <v>22</v>
      </c>
    </row>
    <row r="20" spans="1:13" x14ac:dyDescent="0.3">
      <c r="A20" s="1">
        <v>1.8</v>
      </c>
      <c r="B20" t="s">
        <v>20</v>
      </c>
      <c r="C20" s="1">
        <v>10.34</v>
      </c>
      <c r="D20" t="s">
        <v>20</v>
      </c>
      <c r="E20" s="1">
        <v>1528.79</v>
      </c>
      <c r="F20" t="s">
        <v>20</v>
      </c>
      <c r="G20" s="12">
        <v>0.81155595199999997</v>
      </c>
      <c r="H20" t="s">
        <v>20</v>
      </c>
      <c r="I20" s="12">
        <v>114.18880679999999</v>
      </c>
      <c r="J20" t="s">
        <v>20</v>
      </c>
      <c r="K20" s="12">
        <v>1.5763366000000001E-2</v>
      </c>
      <c r="L20" s="10" t="s">
        <v>21</v>
      </c>
      <c r="M20" t="s">
        <v>22</v>
      </c>
    </row>
    <row r="21" spans="1:13" x14ac:dyDescent="0.3">
      <c r="A21" s="1">
        <v>1.9</v>
      </c>
      <c r="B21" t="s">
        <v>20</v>
      </c>
      <c r="C21" s="1">
        <v>10.35</v>
      </c>
      <c r="D21" t="s">
        <v>20</v>
      </c>
      <c r="E21" s="1">
        <v>1518.88</v>
      </c>
      <c r="F21" t="s">
        <v>20</v>
      </c>
      <c r="G21" s="12">
        <v>0.81685226200000005</v>
      </c>
      <c r="H21" t="s">
        <v>20</v>
      </c>
      <c r="I21" s="12">
        <v>115.25883810000001</v>
      </c>
      <c r="J21" t="s">
        <v>20</v>
      </c>
      <c r="K21" s="12">
        <v>1.6484636E-2</v>
      </c>
      <c r="L21" s="10" t="s">
        <v>21</v>
      </c>
      <c r="M21" t="s">
        <v>22</v>
      </c>
    </row>
    <row r="22" spans="1:13" x14ac:dyDescent="0.3">
      <c r="A22" s="1">
        <v>2</v>
      </c>
      <c r="B22" t="s">
        <v>20</v>
      </c>
      <c r="C22" s="1">
        <v>10.36</v>
      </c>
      <c r="D22" t="s">
        <v>20</v>
      </c>
      <c r="E22" s="1">
        <v>1509.06</v>
      </c>
      <c r="F22" t="s">
        <v>20</v>
      </c>
      <c r="G22" s="12">
        <v>0.82216573900000001</v>
      </c>
      <c r="H22" t="s">
        <v>20</v>
      </c>
      <c r="I22" s="12">
        <v>116.26504319999999</v>
      </c>
      <c r="J22" t="s">
        <v>20</v>
      </c>
      <c r="K22" s="12">
        <v>1.7202075000000001E-2</v>
      </c>
      <c r="L22" s="10" t="s">
        <v>21</v>
      </c>
      <c r="M22" t="s">
        <v>22</v>
      </c>
    </row>
    <row r="23" spans="1:13" x14ac:dyDescent="0.3">
      <c r="A23" s="1">
        <v>2.1</v>
      </c>
      <c r="B23" t="s">
        <v>20</v>
      </c>
      <c r="C23" s="1">
        <v>10.37</v>
      </c>
      <c r="D23" t="s">
        <v>20</v>
      </c>
      <c r="E23" s="1">
        <v>1499.34</v>
      </c>
      <c r="F23" t="s">
        <v>20</v>
      </c>
      <c r="G23" s="12">
        <v>0.82749617499999994</v>
      </c>
      <c r="H23" t="s">
        <v>20</v>
      </c>
      <c r="I23" s="12">
        <v>117.21077459999999</v>
      </c>
      <c r="J23" t="s">
        <v>20</v>
      </c>
      <c r="K23" s="12">
        <v>1.7916442000000001E-2</v>
      </c>
      <c r="L23" s="10" t="s">
        <v>21</v>
      </c>
      <c r="M23" t="s">
        <v>22</v>
      </c>
    </row>
    <row r="24" spans="1:13" x14ac:dyDescent="0.3">
      <c r="A24" s="1">
        <v>2.2000000000000002</v>
      </c>
      <c r="B24" t="s">
        <v>20</v>
      </c>
      <c r="C24" s="1">
        <v>10.38</v>
      </c>
      <c r="D24" t="s">
        <v>20</v>
      </c>
      <c r="E24" s="1">
        <v>1489.72</v>
      </c>
      <c r="F24" t="s">
        <v>20</v>
      </c>
      <c r="G24" s="12">
        <v>0.832843365</v>
      </c>
      <c r="H24" t="s">
        <v>20</v>
      </c>
      <c r="I24" s="12">
        <v>118.0993678</v>
      </c>
      <c r="J24" t="s">
        <v>20</v>
      </c>
      <c r="K24" s="12">
        <v>1.8628380999999999E-2</v>
      </c>
      <c r="L24" s="10" t="s">
        <v>21</v>
      </c>
      <c r="M24" t="s">
        <v>22</v>
      </c>
    </row>
    <row r="25" spans="1:13" x14ac:dyDescent="0.3">
      <c r="A25" s="1">
        <v>2.2999999999999998</v>
      </c>
      <c r="B25" t="s">
        <v>20</v>
      </c>
      <c r="C25" s="1">
        <v>10.39</v>
      </c>
      <c r="D25" t="s">
        <v>20</v>
      </c>
      <c r="E25" s="1">
        <v>1480.18</v>
      </c>
      <c r="F25" t="s">
        <v>20</v>
      </c>
      <c r="G25" s="12">
        <v>0.83820709699999996</v>
      </c>
      <c r="H25" t="s">
        <v>20</v>
      </c>
      <c r="I25" s="12">
        <v>118.93413080000001</v>
      </c>
      <c r="J25" t="s">
        <v>20</v>
      </c>
      <c r="K25" s="12">
        <v>1.9338435000000001E-2</v>
      </c>
      <c r="L25" s="10" t="s">
        <v>21</v>
      </c>
      <c r="M25" t="s">
        <v>22</v>
      </c>
    </row>
    <row r="26" spans="1:13" x14ac:dyDescent="0.3">
      <c r="A26" s="1">
        <v>2.4</v>
      </c>
      <c r="B26" t="s">
        <v>20</v>
      </c>
      <c r="C26" s="1">
        <v>10.41</v>
      </c>
      <c r="D26" t="s">
        <v>20</v>
      </c>
      <c r="E26" s="1">
        <v>1461.4</v>
      </c>
      <c r="F26" t="s">
        <v>20</v>
      </c>
      <c r="G26" s="12">
        <v>0.84898332899999995</v>
      </c>
      <c r="H26" t="s">
        <v>20</v>
      </c>
      <c r="I26" s="12">
        <v>120.4552004</v>
      </c>
      <c r="J26" t="s">
        <v>20</v>
      </c>
      <c r="K26" s="12">
        <v>1.9924420000000002E-2</v>
      </c>
      <c r="L26" s="10" t="s">
        <v>21</v>
      </c>
      <c r="M26" t="s">
        <v>22</v>
      </c>
    </row>
    <row r="27" spans="1:13" x14ac:dyDescent="0.3">
      <c r="A27" s="1">
        <v>2.5</v>
      </c>
      <c r="B27" t="s">
        <v>20</v>
      </c>
      <c r="C27" s="1">
        <v>10.42</v>
      </c>
      <c r="D27" t="s">
        <v>20</v>
      </c>
      <c r="E27" s="1">
        <v>1452.14</v>
      </c>
      <c r="F27" t="s">
        <v>20</v>
      </c>
      <c r="G27" s="12">
        <v>0.85439539399999997</v>
      </c>
      <c r="H27" t="s">
        <v>20</v>
      </c>
      <c r="I27" s="12">
        <v>121.14790050000001</v>
      </c>
      <c r="J27" t="s">
        <v>20</v>
      </c>
      <c r="K27" s="12">
        <v>2.0635932999999999E-2</v>
      </c>
      <c r="L27" s="10" t="s">
        <v>21</v>
      </c>
      <c r="M27" t="s">
        <v>22</v>
      </c>
    </row>
    <row r="28" spans="1:13" x14ac:dyDescent="0.3">
      <c r="A28" s="1">
        <v>2.6</v>
      </c>
      <c r="B28" t="s">
        <v>20</v>
      </c>
      <c r="C28" s="1">
        <v>10.43</v>
      </c>
      <c r="D28" t="s">
        <v>20</v>
      </c>
      <c r="E28" s="1">
        <v>1442.97</v>
      </c>
      <c r="F28" t="s">
        <v>20</v>
      </c>
      <c r="G28" s="12">
        <v>0.85982313200000005</v>
      </c>
      <c r="H28" t="s">
        <v>20</v>
      </c>
      <c r="I28" s="12">
        <v>121.7995426</v>
      </c>
      <c r="J28" t="s">
        <v>20</v>
      </c>
      <c r="K28" s="12">
        <v>2.1346549999999999E-2</v>
      </c>
      <c r="L28" s="10" t="s">
        <v>21</v>
      </c>
      <c r="M28" t="s">
        <v>22</v>
      </c>
    </row>
    <row r="29" spans="1:13" x14ac:dyDescent="0.3">
      <c r="A29" s="1">
        <v>2.65</v>
      </c>
      <c r="B29" t="s">
        <v>20</v>
      </c>
      <c r="C29" s="1">
        <v>10.44</v>
      </c>
      <c r="D29" t="s">
        <v>20</v>
      </c>
      <c r="E29" s="1">
        <v>1433.89</v>
      </c>
      <c r="F29" t="s">
        <v>20</v>
      </c>
      <c r="G29" s="12">
        <v>0.86526631700000001</v>
      </c>
      <c r="H29" t="s">
        <v>20</v>
      </c>
      <c r="I29" s="12">
        <v>122.4131684</v>
      </c>
      <c r="J29" t="s">
        <v>20</v>
      </c>
      <c r="K29" s="12">
        <v>2.1647998000000002E-2</v>
      </c>
      <c r="L29" s="10" t="s">
        <v>21</v>
      </c>
      <c r="M29" t="s">
        <v>22</v>
      </c>
    </row>
    <row r="30" spans="1:13" x14ac:dyDescent="0.3">
      <c r="A30" s="1">
        <v>2.68</v>
      </c>
      <c r="B30" t="s">
        <v>20</v>
      </c>
      <c r="C30" s="1">
        <v>10.45</v>
      </c>
      <c r="D30" t="s">
        <v>20</v>
      </c>
      <c r="E30" s="1">
        <v>1424.91</v>
      </c>
      <c r="F30" t="s">
        <v>20</v>
      </c>
      <c r="G30" s="12">
        <v>0.87072472300000003</v>
      </c>
      <c r="H30" t="s">
        <v>20</v>
      </c>
      <c r="I30" s="12">
        <v>122.99174739999999</v>
      </c>
      <c r="J30" t="s">
        <v>20</v>
      </c>
      <c r="K30" s="12">
        <v>2.179008E-2</v>
      </c>
      <c r="L30" s="10" t="s">
        <v>21</v>
      </c>
      <c r="M30" t="s">
        <v>22</v>
      </c>
    </row>
    <row r="31" spans="1:13" x14ac:dyDescent="0.3">
      <c r="A31" s="1">
        <v>2.68</v>
      </c>
      <c r="B31" t="s">
        <v>20</v>
      </c>
      <c r="C31" s="1">
        <v>10.46</v>
      </c>
      <c r="D31" t="s">
        <v>20</v>
      </c>
      <c r="E31" s="1">
        <v>1416</v>
      </c>
      <c r="F31" t="s">
        <v>20</v>
      </c>
      <c r="G31" s="12">
        <v>0.87619812100000005</v>
      </c>
      <c r="H31" t="s">
        <v>20</v>
      </c>
      <c r="I31" s="12">
        <v>123.5381725</v>
      </c>
      <c r="J31" t="s">
        <v>20</v>
      </c>
      <c r="K31" s="12">
        <v>2.16937E-2</v>
      </c>
      <c r="L31" s="10" t="s">
        <v>21</v>
      </c>
      <c r="M31" t="s">
        <v>22</v>
      </c>
    </row>
    <row r="32" spans="1:13" x14ac:dyDescent="0.3">
      <c r="A32" s="1">
        <v>2.65</v>
      </c>
      <c r="B32" t="s">
        <v>20</v>
      </c>
      <c r="C32" s="1">
        <v>10.47</v>
      </c>
      <c r="D32" t="s">
        <v>20</v>
      </c>
      <c r="E32" s="1">
        <v>1407.19</v>
      </c>
      <c r="F32" t="s">
        <v>20</v>
      </c>
      <c r="G32" s="12">
        <v>0.88168628100000002</v>
      </c>
      <c r="H32" t="s">
        <v>20</v>
      </c>
      <c r="I32" s="12">
        <v>124.05525660000001</v>
      </c>
      <c r="J32" t="s">
        <v>20</v>
      </c>
      <c r="K32" s="12">
        <v>2.1361449000000001E-2</v>
      </c>
      <c r="L32" s="10" t="s">
        <v>21</v>
      </c>
      <c r="M32" t="s">
        <v>22</v>
      </c>
    </row>
    <row r="33" spans="1:13" x14ac:dyDescent="0.3">
      <c r="A33" s="1">
        <v>2.6</v>
      </c>
      <c r="B33" t="s">
        <v>20</v>
      </c>
      <c r="C33" s="1">
        <v>10.425000000000001</v>
      </c>
      <c r="D33" t="s">
        <v>20</v>
      </c>
      <c r="E33" s="1">
        <v>1447.54</v>
      </c>
      <c r="F33" t="s">
        <v>20</v>
      </c>
      <c r="G33" s="12">
        <v>0.85710731799999995</v>
      </c>
      <c r="H33" t="s">
        <v>20</v>
      </c>
      <c r="I33" s="12">
        <v>121.47866209999999</v>
      </c>
      <c r="J33" t="s">
        <v>20</v>
      </c>
      <c r="K33" s="12">
        <v>2.1402936000000001E-2</v>
      </c>
      <c r="L33" s="10" t="s">
        <v>21</v>
      </c>
      <c r="M33" t="s">
        <v>22</v>
      </c>
    </row>
    <row r="34" spans="1:13" x14ac:dyDescent="0.3">
      <c r="A34" s="1">
        <v>2.5</v>
      </c>
      <c r="B34" t="s">
        <v>20</v>
      </c>
      <c r="C34" s="1">
        <v>10.5</v>
      </c>
      <c r="D34" t="s">
        <v>20</v>
      </c>
      <c r="E34" s="1">
        <v>1381.26</v>
      </c>
      <c r="F34" t="s">
        <v>20</v>
      </c>
      <c r="G34" s="12">
        <v>0.89823697700000005</v>
      </c>
      <c r="H34" t="s">
        <v>20</v>
      </c>
      <c r="I34" s="12">
        <v>125.457323</v>
      </c>
      <c r="J34" t="s">
        <v>20</v>
      </c>
      <c r="K34" s="12">
        <v>1.9927094999999999E-2</v>
      </c>
      <c r="L34" s="10" t="s">
        <v>21</v>
      </c>
      <c r="M34" t="s">
        <v>22</v>
      </c>
    </row>
    <row r="35" spans="1:13" x14ac:dyDescent="0.3">
      <c r="A35" s="1">
        <v>2.42</v>
      </c>
      <c r="B35" t="s">
        <v>20</v>
      </c>
      <c r="C35" s="1">
        <v>10.52</v>
      </c>
      <c r="D35" t="s">
        <v>20</v>
      </c>
      <c r="E35" s="1">
        <v>1364.4</v>
      </c>
      <c r="F35" t="s">
        <v>20</v>
      </c>
      <c r="G35" s="12">
        <v>0.90934023500000005</v>
      </c>
      <c r="H35" t="s">
        <v>20</v>
      </c>
      <c r="I35" s="12">
        <v>126.2930368</v>
      </c>
      <c r="J35" t="s">
        <v>20</v>
      </c>
      <c r="K35" s="12">
        <v>1.9161785000000001E-2</v>
      </c>
      <c r="L35" s="10" t="s">
        <v>21</v>
      </c>
      <c r="M35" t="s">
        <v>22</v>
      </c>
    </row>
    <row r="36" spans="1:13" x14ac:dyDescent="0.3">
      <c r="A36" s="1">
        <v>2.5</v>
      </c>
      <c r="B36" t="s">
        <v>20</v>
      </c>
      <c r="C36" s="1">
        <v>10.55</v>
      </c>
      <c r="D36" t="s">
        <v>20</v>
      </c>
      <c r="E36" s="1">
        <v>1339.71</v>
      </c>
      <c r="F36" t="s">
        <v>20</v>
      </c>
      <c r="G36" s="12">
        <v>0.92609444600000002</v>
      </c>
      <c r="H36" t="s">
        <v>20</v>
      </c>
      <c r="I36" s="12">
        <v>127.4446945</v>
      </c>
      <c r="J36" t="s">
        <v>20</v>
      </c>
      <c r="K36" s="12">
        <v>1.9616352E-2</v>
      </c>
      <c r="L36" s="10" t="s">
        <v>21</v>
      </c>
      <c r="M36" t="s">
        <v>22</v>
      </c>
    </row>
    <row r="37" spans="1:13" x14ac:dyDescent="0.3">
      <c r="A37" s="1">
        <v>2.6</v>
      </c>
      <c r="B37" t="s">
        <v>20</v>
      </c>
      <c r="C37" s="1">
        <v>10.56</v>
      </c>
      <c r="D37" t="s">
        <v>20</v>
      </c>
      <c r="E37" s="1">
        <v>1331.65</v>
      </c>
      <c r="F37" t="s">
        <v>20</v>
      </c>
      <c r="G37" s="12">
        <v>0.93170467800000001</v>
      </c>
      <c r="H37" t="s">
        <v>20</v>
      </c>
      <c r="I37" s="12">
        <v>127.8098971</v>
      </c>
      <c r="J37" t="s">
        <v>20</v>
      </c>
      <c r="K37" s="12">
        <v>2.0342712999999998E-2</v>
      </c>
      <c r="L37" s="10" t="s">
        <v>21</v>
      </c>
      <c r="M37" t="s">
        <v>22</v>
      </c>
    </row>
    <row r="38" spans="1:13" x14ac:dyDescent="0.3">
      <c r="A38" s="1">
        <v>2.6</v>
      </c>
      <c r="B38" t="s">
        <v>20</v>
      </c>
      <c r="C38" s="1">
        <v>10.57</v>
      </c>
      <c r="D38" t="s">
        <v>20</v>
      </c>
      <c r="E38" s="1">
        <v>1323.66</v>
      </c>
      <c r="F38" t="s">
        <v>20</v>
      </c>
      <c r="G38" s="12">
        <v>0.93732723900000003</v>
      </c>
      <c r="H38" t="s">
        <v>20</v>
      </c>
      <c r="I38" s="12">
        <v>128.1690309</v>
      </c>
      <c r="J38" t="s">
        <v>20</v>
      </c>
      <c r="K38" s="12">
        <v>2.0285712000000001E-2</v>
      </c>
      <c r="L38" s="10" t="s">
        <v>21</v>
      </c>
      <c r="M38" t="s">
        <v>22</v>
      </c>
    </row>
    <row r="39" spans="1:13" x14ac:dyDescent="0.3">
      <c r="A39" s="1">
        <v>2.68</v>
      </c>
      <c r="B39" t="s">
        <v>20</v>
      </c>
      <c r="C39" s="1">
        <v>10.59</v>
      </c>
      <c r="D39" t="s">
        <v>20</v>
      </c>
      <c r="E39" s="1">
        <v>1307.92</v>
      </c>
      <c r="F39" t="s">
        <v>20</v>
      </c>
      <c r="G39" s="12">
        <v>0.94860833200000005</v>
      </c>
      <c r="H39" t="s">
        <v>20</v>
      </c>
      <c r="I39" s="12">
        <v>128.87631519999999</v>
      </c>
      <c r="J39" t="s">
        <v>20</v>
      </c>
      <c r="K39" s="12">
        <v>2.0795132000000001E-2</v>
      </c>
      <c r="L39" s="10" t="s">
        <v>21</v>
      </c>
      <c r="M39" t="s">
        <v>22</v>
      </c>
    </row>
    <row r="40" spans="1:13" x14ac:dyDescent="0.3">
      <c r="A40" s="1">
        <v>2.7</v>
      </c>
      <c r="B40" t="s">
        <v>20</v>
      </c>
      <c r="C40" s="1">
        <v>10.6</v>
      </c>
      <c r="D40" t="s">
        <v>20</v>
      </c>
      <c r="E40" s="1">
        <v>1300.1600000000001</v>
      </c>
      <c r="F40" t="s">
        <v>20</v>
      </c>
      <c r="G40" s="12">
        <v>0.95426635100000001</v>
      </c>
      <c r="H40" t="s">
        <v>20</v>
      </c>
      <c r="I40" s="12">
        <v>129.227856</v>
      </c>
      <c r="J40" t="s">
        <v>20</v>
      </c>
      <c r="K40" s="12">
        <v>2.0893327999999999E-2</v>
      </c>
      <c r="L40" s="10" t="s">
        <v>21</v>
      </c>
      <c r="M40" t="s">
        <v>22</v>
      </c>
    </row>
    <row r="41" spans="1:13" x14ac:dyDescent="0.3">
      <c r="A41" s="1">
        <v>2.7</v>
      </c>
      <c r="B41" t="s">
        <v>20</v>
      </c>
      <c r="C41" s="1">
        <v>10.61</v>
      </c>
      <c r="D41" t="s">
        <v>20</v>
      </c>
      <c r="E41" s="1">
        <v>1292.48</v>
      </c>
      <c r="F41" t="s">
        <v>20</v>
      </c>
      <c r="G41" s="12">
        <v>0.95993567599999996</v>
      </c>
      <c r="H41" t="s">
        <v>20</v>
      </c>
      <c r="I41" s="12">
        <v>129.5801113</v>
      </c>
      <c r="J41" t="s">
        <v>20</v>
      </c>
      <c r="K41" s="12">
        <v>2.0836530999999998E-2</v>
      </c>
      <c r="L41" s="10" t="s">
        <v>21</v>
      </c>
      <c r="M41" t="s">
        <v>22</v>
      </c>
    </row>
    <row r="42" spans="1:13" x14ac:dyDescent="0.3">
      <c r="A42" s="1">
        <v>2.7</v>
      </c>
      <c r="B42" t="s">
        <v>20</v>
      </c>
      <c r="C42" s="1">
        <v>10.62</v>
      </c>
      <c r="D42" t="s">
        <v>20</v>
      </c>
      <c r="E42" s="1">
        <v>1284.8800000000001</v>
      </c>
      <c r="F42" t="s">
        <v>20</v>
      </c>
      <c r="G42" s="12">
        <v>0.96561604499999998</v>
      </c>
      <c r="H42" t="s">
        <v>20</v>
      </c>
      <c r="I42" s="12">
        <v>129.93456090000001</v>
      </c>
      <c r="J42" t="s">
        <v>20</v>
      </c>
      <c r="K42" s="12">
        <v>2.0779690999999999E-2</v>
      </c>
      <c r="L42" s="10" t="s">
        <v>21</v>
      </c>
      <c r="M42" t="s">
        <v>22</v>
      </c>
    </row>
    <row r="43" spans="1:13" x14ac:dyDescent="0.3">
      <c r="A43" s="1">
        <v>2.7</v>
      </c>
      <c r="B43" t="s">
        <v>20</v>
      </c>
      <c r="C43" s="1">
        <v>10.63</v>
      </c>
      <c r="D43" t="s">
        <v>20</v>
      </c>
      <c r="E43" s="1">
        <v>1277.3499999999999</v>
      </c>
      <c r="F43" t="s">
        <v>20</v>
      </c>
      <c r="G43" s="12">
        <v>0.97130719899999995</v>
      </c>
      <c r="H43" t="s">
        <v>20</v>
      </c>
      <c r="I43" s="12">
        <v>130.29260160000001</v>
      </c>
      <c r="J43" t="s">
        <v>20</v>
      </c>
      <c r="K43" s="12">
        <v>2.0722589E-2</v>
      </c>
      <c r="L43" s="10" t="s">
        <v>21</v>
      </c>
      <c r="M43" t="s">
        <v>22</v>
      </c>
    </row>
    <row r="44" spans="1:13" x14ac:dyDescent="0.3">
      <c r="A44" s="1">
        <v>2.68</v>
      </c>
      <c r="B44" t="s">
        <v>20</v>
      </c>
      <c r="C44" s="1">
        <v>10.65</v>
      </c>
      <c r="D44" t="s">
        <v>20</v>
      </c>
      <c r="E44" s="1">
        <v>1262.52</v>
      </c>
      <c r="F44" t="s">
        <v>20</v>
      </c>
      <c r="G44" s="12">
        <v>0.98272080500000003</v>
      </c>
      <c r="H44" t="s">
        <v>20</v>
      </c>
      <c r="I44" s="12">
        <v>131.02463789999999</v>
      </c>
      <c r="J44" t="s">
        <v>20</v>
      </c>
      <c r="K44" s="12">
        <v>2.0454167999999998E-2</v>
      </c>
      <c r="L44" s="10" t="s">
        <v>21</v>
      </c>
      <c r="M44" t="s">
        <v>22</v>
      </c>
    </row>
    <row r="45" spans="1:13" x14ac:dyDescent="0.3">
      <c r="A45" s="1">
        <v>2.6</v>
      </c>
      <c r="B45" t="s">
        <v>20</v>
      </c>
      <c r="C45" s="1">
        <v>10.68</v>
      </c>
      <c r="D45" t="s">
        <v>20</v>
      </c>
      <c r="E45" s="1">
        <v>1240.81</v>
      </c>
      <c r="F45" t="s">
        <v>20</v>
      </c>
      <c r="G45" s="12">
        <v>0.99991549300000004</v>
      </c>
      <c r="H45" t="s">
        <v>20</v>
      </c>
      <c r="I45" s="12">
        <v>132.1799632</v>
      </c>
      <c r="J45" t="s">
        <v>20</v>
      </c>
      <c r="K45" s="12">
        <v>1.9670152E-2</v>
      </c>
      <c r="L45" s="10" t="s">
        <v>21</v>
      </c>
      <c r="M45" t="s">
        <v>22</v>
      </c>
    </row>
    <row r="46" spans="1:13" x14ac:dyDescent="0.3">
      <c r="A46" s="1">
        <v>2.5</v>
      </c>
      <c r="B46" t="s">
        <v>20</v>
      </c>
      <c r="C46" s="1">
        <v>10.74</v>
      </c>
      <c r="D46" t="s">
        <v>20</v>
      </c>
      <c r="E46" s="1">
        <v>1199.27</v>
      </c>
      <c r="F46" t="s">
        <v>20</v>
      </c>
      <c r="G46" s="12">
        <v>1.034545762</v>
      </c>
      <c r="H46" t="s">
        <v>20</v>
      </c>
      <c r="I46" s="12">
        <v>134.78997269999999</v>
      </c>
      <c r="J46" t="s">
        <v>20</v>
      </c>
      <c r="K46" s="12">
        <v>1.8547373999999998E-2</v>
      </c>
      <c r="L46" s="10" t="s">
        <v>21</v>
      </c>
      <c r="M46" t="s">
        <v>22</v>
      </c>
    </row>
    <row r="47" spans="1:13" x14ac:dyDescent="0.3">
      <c r="A47" s="1">
        <v>2.4</v>
      </c>
      <c r="B47" t="s">
        <v>20</v>
      </c>
      <c r="C47" s="1">
        <v>10.76</v>
      </c>
      <c r="D47" t="s">
        <v>20</v>
      </c>
      <c r="E47" s="1">
        <v>1185.96</v>
      </c>
      <c r="F47" t="s">
        <v>20</v>
      </c>
      <c r="G47" s="12">
        <v>1.046152634</v>
      </c>
      <c r="H47" t="s">
        <v>20</v>
      </c>
      <c r="I47" s="12">
        <v>135.7699465</v>
      </c>
      <c r="J47" t="s">
        <v>20</v>
      </c>
      <c r="K47" s="12">
        <v>1.7676961000000001E-2</v>
      </c>
      <c r="L47" s="10" t="s">
        <v>21</v>
      </c>
      <c r="M47" t="s">
        <v>22</v>
      </c>
    </row>
    <row r="48" spans="1:13" x14ac:dyDescent="0.3">
      <c r="A48" s="1">
        <v>2.2999999999999998</v>
      </c>
      <c r="B48" t="s">
        <v>20</v>
      </c>
      <c r="C48" s="1">
        <v>10.78</v>
      </c>
      <c r="D48" t="s">
        <v>20</v>
      </c>
      <c r="E48" s="1">
        <v>1172.92</v>
      </c>
      <c r="F48" t="s">
        <v>20</v>
      </c>
      <c r="G48" s="12">
        <v>1.057787604</v>
      </c>
      <c r="H48" t="s">
        <v>20</v>
      </c>
      <c r="I48" s="12">
        <v>136.81198119999999</v>
      </c>
      <c r="J48" t="s">
        <v>20</v>
      </c>
      <c r="K48" s="12">
        <v>1.6811393000000001E-2</v>
      </c>
      <c r="L48" s="10" t="s">
        <v>21</v>
      </c>
      <c r="M48" t="s">
        <v>22</v>
      </c>
    </row>
    <row r="49" spans="1:13" x14ac:dyDescent="0.3">
      <c r="A49" s="1">
        <v>2.2000000000000002</v>
      </c>
      <c r="B49" t="s">
        <v>20</v>
      </c>
      <c r="C49" s="1">
        <v>10.79</v>
      </c>
      <c r="D49" t="s">
        <v>20</v>
      </c>
      <c r="E49" s="1">
        <v>1166.49</v>
      </c>
      <c r="F49" t="s">
        <v>20</v>
      </c>
      <c r="G49" s="12">
        <v>1.063614944</v>
      </c>
      <c r="H49" t="s">
        <v>20</v>
      </c>
      <c r="I49" s="12">
        <v>137.35722920000001</v>
      </c>
      <c r="J49" t="s">
        <v>20</v>
      </c>
      <c r="K49" s="12">
        <v>1.6016631E-2</v>
      </c>
      <c r="L49" s="10" t="s">
        <v>21</v>
      </c>
      <c r="M49" t="s">
        <v>22</v>
      </c>
    </row>
    <row r="50" spans="1:13" x14ac:dyDescent="0.3">
      <c r="A50" s="1">
        <v>2.1</v>
      </c>
      <c r="B50" t="s">
        <v>20</v>
      </c>
      <c r="C50" s="1">
        <v>10.8</v>
      </c>
      <c r="D50" t="s">
        <v>20</v>
      </c>
      <c r="E50" s="1">
        <v>1160.1300000000001</v>
      </c>
      <c r="F50" t="s">
        <v>20</v>
      </c>
      <c r="G50" s="12">
        <v>1.069448489</v>
      </c>
      <c r="H50" t="s">
        <v>20</v>
      </c>
      <c r="I50" s="12">
        <v>137.91904460000001</v>
      </c>
      <c r="J50" t="s">
        <v>20</v>
      </c>
      <c r="K50" s="12">
        <v>1.5226323999999999E-2</v>
      </c>
      <c r="L50" s="10" t="s">
        <v>21</v>
      </c>
      <c r="M50" t="s">
        <v>22</v>
      </c>
    </row>
  </sheetData>
  <hyperlinks>
    <hyperlink ref="L1" r:id="rId1" xr:uid="{4384FCDC-0B54-46C2-9089-BE7B2B38217C}"/>
    <hyperlink ref="L2:L50" r:id="rId2" display="\\" xr:uid="{AD64EDBC-6136-4FDC-BCEB-552C9036EDBA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D97B1-D52C-4C2C-9E23-ED9B052425EC}">
  <dimension ref="A1:M43"/>
  <sheetViews>
    <sheetView zoomScale="70" zoomScaleNormal="70" workbookViewId="0">
      <selection sqref="A1:M43"/>
    </sheetView>
  </sheetViews>
  <sheetFormatPr defaultRowHeight="14.4" x14ac:dyDescent="0.3"/>
  <cols>
    <col min="1" max="1" width="8.44140625" customWidth="1"/>
    <col min="3" max="3" width="10" customWidth="1"/>
    <col min="5" max="5" width="14.21875" customWidth="1"/>
    <col min="7" max="7" width="15" bestFit="1" customWidth="1"/>
    <col min="9" max="9" width="16.88671875" bestFit="1" customWidth="1"/>
    <col min="11" max="11" width="15" bestFit="1" customWidth="1"/>
  </cols>
  <sheetData>
    <row r="1" spans="1:13" x14ac:dyDescent="0.3">
      <c r="A1" t="s">
        <v>0</v>
      </c>
      <c r="B1" t="s">
        <v>20</v>
      </c>
      <c r="C1" t="s">
        <v>17</v>
      </c>
      <c r="D1" t="s">
        <v>20</v>
      </c>
      <c r="E1" t="s">
        <v>13</v>
      </c>
      <c r="F1" t="s">
        <v>20</v>
      </c>
      <c r="G1" t="s">
        <v>14</v>
      </c>
      <c r="H1" t="s">
        <v>20</v>
      </c>
      <c r="I1" t="s">
        <v>18</v>
      </c>
      <c r="J1" t="s">
        <v>20</v>
      </c>
      <c r="K1" t="s">
        <v>19</v>
      </c>
      <c r="L1" s="10" t="s">
        <v>21</v>
      </c>
      <c r="M1" t="s">
        <v>22</v>
      </c>
    </row>
    <row r="2" spans="1:13" x14ac:dyDescent="0.3">
      <c r="A2" s="2">
        <v>0</v>
      </c>
      <c r="B2" t="s">
        <v>20</v>
      </c>
      <c r="C2" s="3">
        <v>10.75</v>
      </c>
      <c r="D2" t="s">
        <v>20</v>
      </c>
      <c r="E2" s="1">
        <v>1192.58</v>
      </c>
      <c r="F2" t="s">
        <v>20</v>
      </c>
      <c r="G2" s="12">
        <v>1.0403455500000001</v>
      </c>
      <c r="H2" t="s">
        <v>20</v>
      </c>
      <c r="I2" s="11">
        <v>135.2724188</v>
      </c>
      <c r="J2" t="s">
        <v>20</v>
      </c>
      <c r="K2" s="12">
        <v>0</v>
      </c>
      <c r="L2" s="10" t="s">
        <v>21</v>
      </c>
      <c r="M2" t="s">
        <v>22</v>
      </c>
    </row>
    <row r="3" spans="1:13" x14ac:dyDescent="0.3">
      <c r="A3" s="2">
        <v>0.1</v>
      </c>
      <c r="B3" t="s">
        <v>20</v>
      </c>
      <c r="C3" s="3">
        <v>10.85</v>
      </c>
      <c r="D3" t="s">
        <v>20</v>
      </c>
      <c r="E3" s="1">
        <v>1129.24</v>
      </c>
      <c r="F3" t="s">
        <v>20</v>
      </c>
      <c r="G3" s="12">
        <v>1.098699745</v>
      </c>
      <c r="H3" t="s">
        <v>20</v>
      </c>
      <c r="I3" s="11">
        <v>140.98403809999999</v>
      </c>
      <c r="J3" t="s">
        <v>20</v>
      </c>
      <c r="K3" s="12">
        <v>7.0929999999999995E-4</v>
      </c>
      <c r="L3" s="10" t="s">
        <v>21</v>
      </c>
      <c r="M3" t="s">
        <v>22</v>
      </c>
    </row>
    <row r="4" spans="1:13" x14ac:dyDescent="0.3">
      <c r="A4" s="2">
        <v>0.2</v>
      </c>
      <c r="B4" t="s">
        <v>20</v>
      </c>
      <c r="C4" s="3">
        <v>10.87</v>
      </c>
      <c r="D4" t="s">
        <v>20</v>
      </c>
      <c r="E4" s="1">
        <v>1117.31</v>
      </c>
      <c r="F4" t="s">
        <v>20</v>
      </c>
      <c r="G4" s="12">
        <v>1.1104341390000001</v>
      </c>
      <c r="H4" t="s">
        <v>20</v>
      </c>
      <c r="I4" s="11">
        <v>142.33175180000001</v>
      </c>
      <c r="J4" t="s">
        <v>20</v>
      </c>
      <c r="K4" s="12">
        <v>1.405168E-3</v>
      </c>
      <c r="L4" s="10" t="s">
        <v>21</v>
      </c>
      <c r="M4" t="s">
        <v>22</v>
      </c>
    </row>
    <row r="5" spans="1:13" x14ac:dyDescent="0.3">
      <c r="A5" s="2">
        <v>0.3</v>
      </c>
      <c r="B5" t="s">
        <v>20</v>
      </c>
      <c r="C5" s="3">
        <v>10.89</v>
      </c>
      <c r="D5" t="s">
        <v>20</v>
      </c>
      <c r="E5" s="1">
        <v>1105.6099999999999</v>
      </c>
      <c r="F5" t="s">
        <v>20</v>
      </c>
      <c r="G5" s="12">
        <v>1.122184641</v>
      </c>
      <c r="H5" t="s">
        <v>20</v>
      </c>
      <c r="I5" s="11">
        <v>143.74942870000001</v>
      </c>
      <c r="J5" t="s">
        <v>20</v>
      </c>
      <c r="K5" s="12">
        <v>2.0869650000000001E-3</v>
      </c>
      <c r="L5" s="10" t="s">
        <v>21</v>
      </c>
      <c r="M5" t="s">
        <v>22</v>
      </c>
    </row>
    <row r="6" spans="1:13" x14ac:dyDescent="0.3">
      <c r="A6" s="2">
        <v>0.4</v>
      </c>
      <c r="B6" t="s">
        <v>20</v>
      </c>
      <c r="C6" s="3">
        <v>10.91</v>
      </c>
      <c r="D6" t="s">
        <v>20</v>
      </c>
      <c r="E6" s="1">
        <v>1094.1400000000001</v>
      </c>
      <c r="F6" t="s">
        <v>20</v>
      </c>
      <c r="G6" s="12">
        <v>1.133949088</v>
      </c>
      <c r="H6" t="s">
        <v>20</v>
      </c>
      <c r="I6" s="11">
        <v>145.2366605</v>
      </c>
      <c r="J6" t="s">
        <v>20</v>
      </c>
      <c r="K6" s="12">
        <v>2.754126E-3</v>
      </c>
      <c r="L6" s="10" t="s">
        <v>21</v>
      </c>
      <c r="M6" t="s">
        <v>22</v>
      </c>
    </row>
    <row r="7" spans="1:13" x14ac:dyDescent="0.3">
      <c r="A7" s="2">
        <v>0.5</v>
      </c>
      <c r="B7" t="s">
        <v>20</v>
      </c>
      <c r="C7" s="3">
        <v>10.93</v>
      </c>
      <c r="D7" t="s">
        <v>20</v>
      </c>
      <c r="E7" s="1">
        <v>1082.9000000000001</v>
      </c>
      <c r="F7" t="s">
        <v>20</v>
      </c>
      <c r="G7" s="12">
        <v>1.145725331</v>
      </c>
      <c r="H7" t="s">
        <v>20</v>
      </c>
      <c r="I7" s="11">
        <v>146.79261249999999</v>
      </c>
      <c r="J7" t="s">
        <v>20</v>
      </c>
      <c r="K7" s="12">
        <v>3.406166E-3</v>
      </c>
      <c r="L7" s="10" t="s">
        <v>21</v>
      </c>
      <c r="M7" t="s">
        <v>22</v>
      </c>
    </row>
    <row r="8" spans="1:13" x14ac:dyDescent="0.3">
      <c r="A8" s="2">
        <v>0.6</v>
      </c>
      <c r="B8" t="s">
        <v>20</v>
      </c>
      <c r="C8" s="3">
        <v>10.94</v>
      </c>
      <c r="D8" t="s">
        <v>20</v>
      </c>
      <c r="E8" s="1">
        <v>1077.3499999999999</v>
      </c>
      <c r="F8" t="s">
        <v>20</v>
      </c>
      <c r="G8" s="12">
        <v>1.151617208</v>
      </c>
      <c r="H8" t="s">
        <v>20</v>
      </c>
      <c r="I8" s="11">
        <v>147.5959938</v>
      </c>
      <c r="J8" t="s">
        <v>20</v>
      </c>
      <c r="K8" s="12">
        <v>4.0651510000000004E-3</v>
      </c>
      <c r="L8" s="10" t="s">
        <v>21</v>
      </c>
      <c r="M8" t="s">
        <v>22</v>
      </c>
    </row>
    <row r="9" spans="1:13" x14ac:dyDescent="0.3">
      <c r="A9" s="2">
        <v>0.7</v>
      </c>
      <c r="B9" t="s">
        <v>20</v>
      </c>
      <c r="C9" s="3">
        <v>10.95</v>
      </c>
      <c r="D9" t="s">
        <v>20</v>
      </c>
      <c r="E9" s="1">
        <v>1071.8699999999999</v>
      </c>
      <c r="F9" t="s">
        <v>20</v>
      </c>
      <c r="G9" s="12">
        <v>1.157511234</v>
      </c>
      <c r="H9" t="s">
        <v>20</v>
      </c>
      <c r="I9" s="11">
        <v>148.41607440000001</v>
      </c>
      <c r="J9" t="s">
        <v>20</v>
      </c>
      <c r="K9" s="12">
        <v>4.7164700000000004E-3</v>
      </c>
      <c r="L9" s="10" t="s">
        <v>21</v>
      </c>
      <c r="M9" t="s">
        <v>22</v>
      </c>
    </row>
    <row r="10" spans="1:13" x14ac:dyDescent="0.3">
      <c r="A10" s="2">
        <v>0.8</v>
      </c>
      <c r="B10" t="s">
        <v>20</v>
      </c>
      <c r="C10" s="3">
        <v>10.96</v>
      </c>
      <c r="D10" t="s">
        <v>20</v>
      </c>
      <c r="E10" s="1">
        <v>1066.44</v>
      </c>
      <c r="F10" t="s">
        <v>20</v>
      </c>
      <c r="G10" s="12">
        <v>1.163407144</v>
      </c>
      <c r="H10" t="s">
        <v>20</v>
      </c>
      <c r="I10" s="11">
        <v>149.25265210000001</v>
      </c>
      <c r="J10" t="s">
        <v>20</v>
      </c>
      <c r="K10" s="12">
        <v>5.3600389999999996E-3</v>
      </c>
      <c r="L10" s="10" t="s">
        <v>21</v>
      </c>
      <c r="M10" t="s">
        <v>22</v>
      </c>
    </row>
    <row r="11" spans="1:13" x14ac:dyDescent="0.3">
      <c r="A11" s="2">
        <v>0.9</v>
      </c>
      <c r="B11" t="s">
        <v>20</v>
      </c>
      <c r="C11" s="3">
        <v>10.97</v>
      </c>
      <c r="D11" t="s">
        <v>20</v>
      </c>
      <c r="E11" s="1">
        <v>1061.06</v>
      </c>
      <c r="F11" t="s">
        <v>20</v>
      </c>
      <c r="G11" s="12">
        <v>1.169304677</v>
      </c>
      <c r="H11" t="s">
        <v>20</v>
      </c>
      <c r="I11" s="11">
        <v>150.10550660000001</v>
      </c>
      <c r="J11" t="s">
        <v>20</v>
      </c>
      <c r="K11" s="12">
        <v>5.9957830000000002E-3</v>
      </c>
      <c r="L11" s="10" t="s">
        <v>21</v>
      </c>
      <c r="M11" t="s">
        <v>22</v>
      </c>
    </row>
    <row r="12" spans="1:13" x14ac:dyDescent="0.3">
      <c r="A12" s="2">
        <v>1</v>
      </c>
      <c r="B12" t="s">
        <v>20</v>
      </c>
      <c r="C12" s="3">
        <v>10.98</v>
      </c>
      <c r="D12" t="s">
        <v>20</v>
      </c>
      <c r="E12" s="1">
        <v>1055.73</v>
      </c>
      <c r="F12" t="s">
        <v>20</v>
      </c>
      <c r="G12" s="12">
        <v>1.175203569</v>
      </c>
      <c r="H12" t="s">
        <v>20</v>
      </c>
      <c r="I12" s="11">
        <v>150.97440130000001</v>
      </c>
      <c r="J12" t="s">
        <v>20</v>
      </c>
      <c r="K12" s="12">
        <v>6.6236389999999997E-3</v>
      </c>
      <c r="L12" s="10" t="s">
        <v>21</v>
      </c>
      <c r="M12" t="s">
        <v>22</v>
      </c>
    </row>
    <row r="13" spans="1:13" x14ac:dyDescent="0.3">
      <c r="A13" s="2">
        <v>1.1000000000000001</v>
      </c>
      <c r="B13" t="s">
        <v>20</v>
      </c>
      <c r="C13" s="3">
        <v>10.99</v>
      </c>
      <c r="D13" t="s">
        <v>20</v>
      </c>
      <c r="E13" s="1">
        <v>1050.46</v>
      </c>
      <c r="F13" t="s">
        <v>20</v>
      </c>
      <c r="G13" s="12">
        <v>1.1811035599999999</v>
      </c>
      <c r="H13" t="s">
        <v>20</v>
      </c>
      <c r="I13" s="11">
        <v>151.85908409999999</v>
      </c>
      <c r="J13" t="s">
        <v>20</v>
      </c>
      <c r="K13" s="12">
        <v>7.2435570000000003E-3</v>
      </c>
      <c r="L13" s="10" t="s">
        <v>21</v>
      </c>
      <c r="M13" t="s">
        <v>22</v>
      </c>
    </row>
    <row r="14" spans="1:13" x14ac:dyDescent="0.3">
      <c r="A14" s="2">
        <v>1.2</v>
      </c>
      <c r="B14" t="s">
        <v>20</v>
      </c>
      <c r="C14" s="3">
        <v>10.994999999999999</v>
      </c>
      <c r="D14" t="s">
        <v>20</v>
      </c>
      <c r="E14" s="1">
        <v>1047.8399999999999</v>
      </c>
      <c r="F14" t="s">
        <v>20</v>
      </c>
      <c r="G14" s="12">
        <v>1.1840538860000001</v>
      </c>
      <c r="H14" t="s">
        <v>20</v>
      </c>
      <c r="I14" s="11">
        <v>152.3072635</v>
      </c>
      <c r="J14" t="s">
        <v>20</v>
      </c>
      <c r="K14" s="12">
        <v>7.87881E-3</v>
      </c>
      <c r="L14" s="10" t="s">
        <v>21</v>
      </c>
      <c r="M14" t="s">
        <v>22</v>
      </c>
    </row>
    <row r="15" spans="1:13" x14ac:dyDescent="0.3">
      <c r="A15" s="2">
        <v>1.3</v>
      </c>
      <c r="B15" t="s">
        <v>20</v>
      </c>
      <c r="C15" s="3">
        <v>11.005000000000001</v>
      </c>
      <c r="D15" t="s">
        <v>20</v>
      </c>
      <c r="E15" s="1">
        <v>1042.6400000000001</v>
      </c>
      <c r="F15" t="s">
        <v>20</v>
      </c>
      <c r="G15" s="12">
        <v>1.189955039</v>
      </c>
      <c r="H15" t="s">
        <v>20</v>
      </c>
      <c r="I15" s="11">
        <v>153.21512569999999</v>
      </c>
      <c r="J15" t="s">
        <v>20</v>
      </c>
      <c r="K15" s="12">
        <v>8.4848019999999996E-3</v>
      </c>
      <c r="L15" s="10" t="s">
        <v>21</v>
      </c>
      <c r="M15" t="s">
        <v>22</v>
      </c>
    </row>
    <row r="16" spans="1:13" x14ac:dyDescent="0.3">
      <c r="A16" s="2">
        <v>1.4</v>
      </c>
      <c r="B16" t="s">
        <v>20</v>
      </c>
      <c r="C16" s="3">
        <v>11.01</v>
      </c>
      <c r="D16" t="s">
        <v>20</v>
      </c>
      <c r="E16" s="1">
        <v>1040.07</v>
      </c>
      <c r="F16" t="s">
        <v>20</v>
      </c>
      <c r="G16" s="12">
        <v>1.192905801</v>
      </c>
      <c r="H16" t="s">
        <v>20</v>
      </c>
      <c r="I16" s="11">
        <v>153.67473720000001</v>
      </c>
      <c r="J16" t="s">
        <v>20</v>
      </c>
      <c r="K16" s="12">
        <v>9.1101510000000004E-3</v>
      </c>
      <c r="L16" s="10" t="s">
        <v>21</v>
      </c>
      <c r="M16" t="s">
        <v>22</v>
      </c>
    </row>
    <row r="17" spans="1:13" x14ac:dyDescent="0.3">
      <c r="A17" s="2">
        <v>1.5</v>
      </c>
      <c r="B17" t="s">
        <v>20</v>
      </c>
      <c r="C17" s="3">
        <v>11.02</v>
      </c>
      <c r="D17" t="s">
        <v>20</v>
      </c>
      <c r="E17" s="1">
        <v>1034.95</v>
      </c>
      <c r="F17" t="s">
        <v>20</v>
      </c>
      <c r="G17" s="12">
        <v>1.1988075380000001</v>
      </c>
      <c r="H17" t="s">
        <v>20</v>
      </c>
      <c r="I17" s="11">
        <v>154.60513750000001</v>
      </c>
      <c r="J17" t="s">
        <v>20</v>
      </c>
      <c r="K17" s="12">
        <v>9.7021360000000001E-3</v>
      </c>
      <c r="L17" s="10" t="s">
        <v>21</v>
      </c>
      <c r="M17" t="s">
        <v>22</v>
      </c>
    </row>
    <row r="18" spans="1:13" x14ac:dyDescent="0.3">
      <c r="A18" s="2">
        <v>1.6</v>
      </c>
      <c r="B18" t="s">
        <v>20</v>
      </c>
      <c r="C18" s="3">
        <v>11.03</v>
      </c>
      <c r="D18" t="s">
        <v>20</v>
      </c>
      <c r="E18" s="1">
        <v>1029.8800000000001</v>
      </c>
      <c r="F18" t="s">
        <v>20</v>
      </c>
      <c r="G18" s="12">
        <v>1.2047093440000001</v>
      </c>
      <c r="H18" t="s">
        <v>20</v>
      </c>
      <c r="I18" s="11">
        <v>155.55018860000001</v>
      </c>
      <c r="J18" t="s">
        <v>20</v>
      </c>
      <c r="K18" s="12">
        <v>1.0286069E-2</v>
      </c>
      <c r="L18" s="10" t="s">
        <v>21</v>
      </c>
      <c r="M18" t="s">
        <v>22</v>
      </c>
    </row>
    <row r="19" spans="1:13" x14ac:dyDescent="0.3">
      <c r="A19" s="2">
        <v>1.7</v>
      </c>
      <c r="B19" t="s">
        <v>20</v>
      </c>
      <c r="C19" s="3">
        <v>11.035</v>
      </c>
      <c r="D19" t="s">
        <v>20</v>
      </c>
      <c r="E19" s="1">
        <v>1027.3599999999999</v>
      </c>
      <c r="F19" t="s">
        <v>20</v>
      </c>
      <c r="G19" s="12">
        <v>1.207660194</v>
      </c>
      <c r="H19" t="s">
        <v>20</v>
      </c>
      <c r="I19" s="11">
        <v>156.02811120000001</v>
      </c>
      <c r="J19" t="s">
        <v>20</v>
      </c>
      <c r="K19" s="12">
        <v>1.0895472999999999E-2</v>
      </c>
      <c r="L19" s="10" t="s">
        <v>21</v>
      </c>
      <c r="M19" t="s">
        <v>22</v>
      </c>
    </row>
    <row r="20" spans="1:13" x14ac:dyDescent="0.3">
      <c r="A20" s="2">
        <v>1.8</v>
      </c>
      <c r="B20" t="s">
        <v>20</v>
      </c>
      <c r="C20" s="3">
        <v>11.045</v>
      </c>
      <c r="D20" t="s">
        <v>20</v>
      </c>
      <c r="E20" s="1">
        <v>1022.36</v>
      </c>
      <c r="F20" t="s">
        <v>20</v>
      </c>
      <c r="G20" s="12">
        <v>1.2135616309999999</v>
      </c>
      <c r="H20" t="s">
        <v>20</v>
      </c>
      <c r="I20" s="11">
        <v>156.99455169999999</v>
      </c>
      <c r="J20" t="s">
        <v>20</v>
      </c>
      <c r="K20" s="12">
        <v>1.1465365999999999E-2</v>
      </c>
      <c r="L20" s="10" t="s">
        <v>21</v>
      </c>
      <c r="M20" t="s">
        <v>22</v>
      </c>
    </row>
    <row r="21" spans="1:13" x14ac:dyDescent="0.3">
      <c r="A21" s="2">
        <v>1.9</v>
      </c>
      <c r="B21" t="s">
        <v>20</v>
      </c>
      <c r="C21" s="3">
        <v>11.048</v>
      </c>
      <c r="D21" t="s">
        <v>20</v>
      </c>
      <c r="E21" s="1">
        <v>1020.87</v>
      </c>
      <c r="F21" t="s">
        <v>20</v>
      </c>
      <c r="G21" s="12">
        <v>1.215331964</v>
      </c>
      <c r="H21" t="s">
        <v>20</v>
      </c>
      <c r="I21" s="11">
        <v>157.2872007</v>
      </c>
      <c r="J21" t="s">
        <v>20</v>
      </c>
      <c r="K21" s="12">
        <v>1.2079813E-2</v>
      </c>
      <c r="L21" s="10" t="s">
        <v>21</v>
      </c>
      <c r="M21" t="s">
        <v>22</v>
      </c>
    </row>
    <row r="22" spans="1:13" x14ac:dyDescent="0.3">
      <c r="A22" s="2">
        <v>2</v>
      </c>
      <c r="B22" t="s">
        <v>20</v>
      </c>
      <c r="C22" s="3">
        <v>11.052</v>
      </c>
      <c r="D22" t="s">
        <v>20</v>
      </c>
      <c r="E22" s="1">
        <v>1018.89</v>
      </c>
      <c r="F22" t="s">
        <v>20</v>
      </c>
      <c r="G22" s="12">
        <v>1.2176923180000001</v>
      </c>
      <c r="H22" t="s">
        <v>20</v>
      </c>
      <c r="I22" s="11">
        <v>157.67932400000001</v>
      </c>
      <c r="J22" t="s">
        <v>20</v>
      </c>
      <c r="K22" s="12">
        <v>1.2683971E-2</v>
      </c>
      <c r="L22" s="10" t="s">
        <v>21</v>
      </c>
      <c r="M22" t="s">
        <v>22</v>
      </c>
    </row>
    <row r="23" spans="1:13" x14ac:dyDescent="0.3">
      <c r="A23" s="2">
        <v>2.1</v>
      </c>
      <c r="B23" t="s">
        <v>20</v>
      </c>
      <c r="C23" s="3">
        <v>11.06</v>
      </c>
      <c r="D23" t="s">
        <v>20</v>
      </c>
      <c r="E23" s="1">
        <v>1014.96</v>
      </c>
      <c r="F23" t="s">
        <v>20</v>
      </c>
      <c r="G23" s="12">
        <v>1.2224126580000001</v>
      </c>
      <c r="H23" t="s">
        <v>20</v>
      </c>
      <c r="I23" s="11">
        <v>158.47008919999999</v>
      </c>
      <c r="J23" t="s">
        <v>20</v>
      </c>
      <c r="K23" s="12">
        <v>1.3251712000000001E-2</v>
      </c>
      <c r="L23" s="10" t="s">
        <v>21</v>
      </c>
      <c r="M23" t="s">
        <v>22</v>
      </c>
    </row>
    <row r="24" spans="1:13" x14ac:dyDescent="0.3">
      <c r="A24" s="2">
        <v>2.2000000000000002</v>
      </c>
      <c r="B24" t="s">
        <v>20</v>
      </c>
      <c r="C24" s="3">
        <v>11.065</v>
      </c>
      <c r="D24" t="s">
        <v>20</v>
      </c>
      <c r="E24" s="1">
        <v>1012.52</v>
      </c>
      <c r="F24" t="s">
        <v>20</v>
      </c>
      <c r="G24" s="12">
        <v>1.2253625749999999</v>
      </c>
      <c r="H24" t="s">
        <v>20</v>
      </c>
      <c r="I24" s="11">
        <v>158.96866929999999</v>
      </c>
      <c r="J24" t="s">
        <v>20</v>
      </c>
      <c r="K24" s="12">
        <v>1.3839205E-2</v>
      </c>
      <c r="L24" s="10" t="s">
        <v>21</v>
      </c>
      <c r="M24" t="s">
        <v>22</v>
      </c>
    </row>
    <row r="25" spans="1:13" x14ac:dyDescent="0.3">
      <c r="A25" s="2">
        <v>2.2999999999999998</v>
      </c>
      <c r="B25" t="s">
        <v>20</v>
      </c>
      <c r="C25" s="3">
        <v>11.07</v>
      </c>
      <c r="D25" t="s">
        <v>20</v>
      </c>
      <c r="E25" s="1">
        <v>1010.09</v>
      </c>
      <c r="F25" t="s">
        <v>20</v>
      </c>
      <c r="G25" s="12">
        <v>1.2283122280000001</v>
      </c>
      <c r="H25" t="s">
        <v>20</v>
      </c>
      <c r="I25" s="11">
        <v>159.47054600000001</v>
      </c>
      <c r="J25" t="s">
        <v>20</v>
      </c>
      <c r="K25" s="12">
        <v>1.4422726E-2</v>
      </c>
      <c r="L25" s="10" t="s">
        <v>21</v>
      </c>
      <c r="M25" t="s">
        <v>22</v>
      </c>
    </row>
    <row r="26" spans="1:13" x14ac:dyDescent="0.3">
      <c r="A26" s="2">
        <v>2.4</v>
      </c>
      <c r="B26" t="s">
        <v>20</v>
      </c>
      <c r="C26" s="3">
        <v>11.08</v>
      </c>
      <c r="D26" t="s">
        <v>20</v>
      </c>
      <c r="E26" s="1">
        <v>1005.26</v>
      </c>
      <c r="F26" t="s">
        <v>20</v>
      </c>
      <c r="G26" s="12">
        <v>1.2342106180000001</v>
      </c>
      <c r="H26" t="s">
        <v>20</v>
      </c>
      <c r="I26" s="11">
        <v>160.4840179</v>
      </c>
      <c r="J26" t="s">
        <v>20</v>
      </c>
      <c r="K26" s="12">
        <v>1.4954759999999999E-2</v>
      </c>
      <c r="L26" s="10" t="s">
        <v>21</v>
      </c>
      <c r="M26" t="s">
        <v>22</v>
      </c>
    </row>
    <row r="27" spans="1:13" x14ac:dyDescent="0.3">
      <c r="A27" s="2">
        <v>2.5</v>
      </c>
      <c r="B27" t="s">
        <v>20</v>
      </c>
      <c r="C27" s="3">
        <v>11.09</v>
      </c>
      <c r="D27" t="s">
        <v>20</v>
      </c>
      <c r="E27" s="1">
        <v>1000.48</v>
      </c>
      <c r="F27" t="s">
        <v>20</v>
      </c>
      <c r="G27" s="12">
        <v>1.2401075850000001</v>
      </c>
      <c r="H27" t="s">
        <v>20</v>
      </c>
      <c r="I27" s="11">
        <v>161.5101583</v>
      </c>
      <c r="J27" t="s">
        <v>20</v>
      </c>
      <c r="K27" s="12">
        <v>1.5478903E-2</v>
      </c>
      <c r="L27" s="10" t="s">
        <v>21</v>
      </c>
      <c r="M27" t="s">
        <v>22</v>
      </c>
    </row>
    <row r="28" spans="1:13" x14ac:dyDescent="0.3">
      <c r="A28" s="2">
        <v>2.6</v>
      </c>
      <c r="B28" t="s">
        <v>20</v>
      </c>
      <c r="C28" s="3">
        <v>11.1</v>
      </c>
      <c r="D28" t="s">
        <v>20</v>
      </c>
      <c r="E28" s="1">
        <v>995.74</v>
      </c>
      <c r="F28" t="s">
        <v>20</v>
      </c>
      <c r="G28" s="12">
        <v>1.246002885</v>
      </c>
      <c r="H28" t="s">
        <v>20</v>
      </c>
      <c r="I28" s="11">
        <v>162.54861629999999</v>
      </c>
      <c r="J28" t="s">
        <v>20</v>
      </c>
      <c r="K28" s="12">
        <v>1.5995215E-2</v>
      </c>
      <c r="L28" s="10" t="s">
        <v>21</v>
      </c>
      <c r="M28" t="s">
        <v>22</v>
      </c>
    </row>
    <row r="29" spans="1:13" x14ac:dyDescent="0.3">
      <c r="A29" s="2">
        <v>2.7</v>
      </c>
      <c r="B29" t="s">
        <v>20</v>
      </c>
      <c r="C29" s="3">
        <v>11.11</v>
      </c>
      <c r="D29" t="s">
        <v>20</v>
      </c>
      <c r="E29" s="1">
        <v>991.06</v>
      </c>
      <c r="F29" t="s">
        <v>20</v>
      </c>
      <c r="G29" s="12">
        <v>1.251896278</v>
      </c>
      <c r="H29" t="s">
        <v>20</v>
      </c>
      <c r="I29" s="11">
        <v>163.59903700000001</v>
      </c>
      <c r="J29" t="s">
        <v>20</v>
      </c>
      <c r="K29" s="12">
        <v>1.6503765E-2</v>
      </c>
      <c r="L29" s="10" t="s">
        <v>21</v>
      </c>
      <c r="M29" t="s">
        <v>22</v>
      </c>
    </row>
    <row r="30" spans="1:13" x14ac:dyDescent="0.3">
      <c r="A30" s="2">
        <v>2.8</v>
      </c>
      <c r="B30" t="s">
        <v>20</v>
      </c>
      <c r="C30" s="3">
        <v>11.12</v>
      </c>
      <c r="D30" t="s">
        <v>20</v>
      </c>
      <c r="E30" s="1">
        <v>986.41</v>
      </c>
      <c r="F30" t="s">
        <v>20</v>
      </c>
      <c r="G30" s="12">
        <v>1.257787526</v>
      </c>
      <c r="H30" t="s">
        <v>20</v>
      </c>
      <c r="I30" s="11">
        <v>164.6610623</v>
      </c>
      <c r="J30" t="s">
        <v>20</v>
      </c>
      <c r="K30" s="12">
        <v>1.7004627000000001E-2</v>
      </c>
      <c r="L30" s="10" t="s">
        <v>21</v>
      </c>
      <c r="M30" t="s">
        <v>22</v>
      </c>
    </row>
    <row r="31" spans="1:13" x14ac:dyDescent="0.3">
      <c r="A31" s="2">
        <v>2.9</v>
      </c>
      <c r="B31" t="s">
        <v>20</v>
      </c>
      <c r="C31" s="3">
        <v>11.15</v>
      </c>
      <c r="D31" t="s">
        <v>20</v>
      </c>
      <c r="E31" s="1">
        <v>972.76</v>
      </c>
      <c r="F31" t="s">
        <v>20</v>
      </c>
      <c r="G31" s="12">
        <v>1.2754460480000001</v>
      </c>
      <c r="H31" t="s">
        <v>20</v>
      </c>
      <c r="I31" s="11">
        <v>167.9131529</v>
      </c>
      <c r="J31" t="s">
        <v>20</v>
      </c>
      <c r="K31" s="12">
        <v>1.7270832999999999E-2</v>
      </c>
      <c r="L31" s="10" t="s">
        <v>21</v>
      </c>
      <c r="M31" t="s">
        <v>22</v>
      </c>
    </row>
    <row r="32" spans="1:13" x14ac:dyDescent="0.3">
      <c r="A32" s="2">
        <v>2.95</v>
      </c>
      <c r="B32" t="s">
        <v>20</v>
      </c>
      <c r="C32" s="3">
        <v>11.17</v>
      </c>
      <c r="D32" t="s">
        <v>20</v>
      </c>
      <c r="E32" s="1">
        <v>963.87</v>
      </c>
      <c r="F32" t="s">
        <v>20</v>
      </c>
      <c r="G32" s="12">
        <v>1.2872033970000001</v>
      </c>
      <c r="H32" t="s">
        <v>20</v>
      </c>
      <c r="I32" s="11">
        <v>170.1325894</v>
      </c>
      <c r="J32" t="s">
        <v>20</v>
      </c>
      <c r="K32" s="12">
        <v>1.7339417999999999E-2</v>
      </c>
      <c r="L32" s="10" t="s">
        <v>21</v>
      </c>
      <c r="M32" t="s">
        <v>22</v>
      </c>
    </row>
    <row r="33" spans="1:13" x14ac:dyDescent="0.3">
      <c r="A33" s="2">
        <v>2.92</v>
      </c>
      <c r="B33" t="s">
        <v>20</v>
      </c>
      <c r="C33" s="3">
        <v>11.18</v>
      </c>
      <c r="D33" t="s">
        <v>20</v>
      </c>
      <c r="E33" s="1">
        <v>959.49</v>
      </c>
      <c r="F33" t="s">
        <v>20</v>
      </c>
      <c r="G33" s="12">
        <v>1.293076889</v>
      </c>
      <c r="H33" t="s">
        <v>20</v>
      </c>
      <c r="I33" s="11">
        <v>171.25662750000001</v>
      </c>
      <c r="J33" t="s">
        <v>20</v>
      </c>
      <c r="K33" s="12">
        <v>1.7050434999999999E-2</v>
      </c>
      <c r="L33" s="10" t="s">
        <v>21</v>
      </c>
      <c r="M33" t="s">
        <v>22</v>
      </c>
    </row>
    <row r="34" spans="1:13" x14ac:dyDescent="0.3">
      <c r="A34" s="2">
        <v>2.92</v>
      </c>
      <c r="B34" t="s">
        <v>20</v>
      </c>
      <c r="C34" s="3">
        <v>11.19</v>
      </c>
      <c r="D34" t="s">
        <v>20</v>
      </c>
      <c r="E34" s="1">
        <v>955.16</v>
      </c>
      <c r="F34" t="s">
        <v>20</v>
      </c>
      <c r="G34" s="12">
        <v>1.298946629</v>
      </c>
      <c r="H34" t="s">
        <v>20</v>
      </c>
      <c r="I34" s="11">
        <v>172.3897274</v>
      </c>
      <c r="J34" t="s">
        <v>20</v>
      </c>
      <c r="K34" s="12">
        <v>1.6938364000000001E-2</v>
      </c>
      <c r="L34" s="10" t="s">
        <v>21</v>
      </c>
      <c r="M34" t="s">
        <v>22</v>
      </c>
    </row>
    <row r="35" spans="1:13" x14ac:dyDescent="0.3">
      <c r="A35" s="2">
        <v>2.9</v>
      </c>
      <c r="B35" t="s">
        <v>20</v>
      </c>
      <c r="C35" s="3">
        <v>11.2</v>
      </c>
      <c r="D35" t="s">
        <v>20</v>
      </c>
      <c r="E35" s="1">
        <v>950.86</v>
      </c>
      <c r="F35" t="s">
        <v>20</v>
      </c>
      <c r="G35" s="12">
        <v>1.3048123970000001</v>
      </c>
      <c r="H35" t="s">
        <v>20</v>
      </c>
      <c r="I35" s="11">
        <v>173.53152689999999</v>
      </c>
      <c r="J35" t="s">
        <v>20</v>
      </c>
      <c r="K35" s="12">
        <v>1.6711660999999999E-2</v>
      </c>
      <c r="L35" s="10" t="s">
        <v>21</v>
      </c>
      <c r="M35" t="s">
        <v>22</v>
      </c>
    </row>
    <row r="36" spans="1:13" x14ac:dyDescent="0.3">
      <c r="A36" s="2">
        <v>2.8</v>
      </c>
      <c r="B36" t="s">
        <v>20</v>
      </c>
      <c r="C36" s="3">
        <v>11.23</v>
      </c>
      <c r="D36" t="s">
        <v>20</v>
      </c>
      <c r="E36" s="1">
        <v>938.23</v>
      </c>
      <c r="F36" t="s">
        <v>20</v>
      </c>
      <c r="G36" s="12">
        <v>1.3223837000000001</v>
      </c>
      <c r="H36" t="s">
        <v>20</v>
      </c>
      <c r="I36" s="11">
        <v>177.00552730000001</v>
      </c>
      <c r="J36" t="s">
        <v>20</v>
      </c>
      <c r="K36" s="12">
        <v>1.5818715000000001E-2</v>
      </c>
      <c r="L36" s="10" t="s">
        <v>21</v>
      </c>
      <c r="M36" t="s">
        <v>22</v>
      </c>
    </row>
    <row r="37" spans="1:13" x14ac:dyDescent="0.3">
      <c r="A37" s="2">
        <v>2.7</v>
      </c>
      <c r="B37" t="s">
        <v>20</v>
      </c>
      <c r="C37" s="3">
        <v>11.25</v>
      </c>
      <c r="D37" t="s">
        <v>20</v>
      </c>
      <c r="E37" s="1">
        <v>930.01</v>
      </c>
      <c r="F37" t="s">
        <v>20</v>
      </c>
      <c r="G37" s="12">
        <v>1.3340741140000001</v>
      </c>
      <c r="H37" t="s">
        <v>20</v>
      </c>
      <c r="I37" s="11">
        <v>179.35847519999999</v>
      </c>
      <c r="J37" t="s">
        <v>20</v>
      </c>
      <c r="K37" s="12">
        <v>1.5053652000000001E-2</v>
      </c>
      <c r="L37" s="10" t="s">
        <v>21</v>
      </c>
      <c r="M37" t="s">
        <v>22</v>
      </c>
    </row>
    <row r="38" spans="1:13" x14ac:dyDescent="0.3">
      <c r="A38" s="2">
        <v>2.6</v>
      </c>
      <c r="B38" t="s">
        <v>20</v>
      </c>
      <c r="C38" s="3">
        <v>11.26</v>
      </c>
      <c r="D38" t="s">
        <v>20</v>
      </c>
      <c r="E38" s="1">
        <v>925.96</v>
      </c>
      <c r="F38" t="s">
        <v>20</v>
      </c>
      <c r="G38" s="12">
        <v>1.339911563</v>
      </c>
      <c r="H38" t="s">
        <v>20</v>
      </c>
      <c r="I38" s="11">
        <v>180.5449826</v>
      </c>
      <c r="J38" t="s">
        <v>20</v>
      </c>
      <c r="K38" s="12">
        <v>1.4400843E-2</v>
      </c>
      <c r="L38" s="10" t="s">
        <v>21</v>
      </c>
      <c r="M38" t="s">
        <v>22</v>
      </c>
    </row>
    <row r="39" spans="1:13" x14ac:dyDescent="0.3">
      <c r="A39" s="2">
        <v>2.5</v>
      </c>
      <c r="B39" t="s">
        <v>20</v>
      </c>
      <c r="C39" s="3">
        <v>11.28</v>
      </c>
      <c r="D39" t="s">
        <v>20</v>
      </c>
      <c r="E39" s="1">
        <v>917.97</v>
      </c>
      <c r="F39" t="s">
        <v>20</v>
      </c>
      <c r="G39" s="12">
        <v>1.3515699299999999</v>
      </c>
      <c r="H39" t="s">
        <v>20</v>
      </c>
      <c r="I39" s="11">
        <v>182.93634650000001</v>
      </c>
      <c r="J39" t="s">
        <v>20</v>
      </c>
      <c r="K39" s="12">
        <v>1.3665956E-2</v>
      </c>
      <c r="L39" s="10" t="s">
        <v>21</v>
      </c>
      <c r="M39" t="s">
        <v>22</v>
      </c>
    </row>
    <row r="40" spans="1:13" x14ac:dyDescent="0.3">
      <c r="A40" s="2">
        <v>2.4</v>
      </c>
      <c r="B40" t="s">
        <v>20</v>
      </c>
      <c r="C40" s="3">
        <v>11.29</v>
      </c>
      <c r="D40" t="s">
        <v>20</v>
      </c>
      <c r="E40" s="1">
        <v>914.03</v>
      </c>
      <c r="F40" t="s">
        <v>20</v>
      </c>
      <c r="G40" s="12">
        <v>1.3573904530000001</v>
      </c>
      <c r="H40" t="s">
        <v>20</v>
      </c>
      <c r="I40" s="11">
        <v>184.1405279</v>
      </c>
      <c r="J40" t="s">
        <v>20</v>
      </c>
      <c r="K40" s="12">
        <v>1.3033523999999999E-2</v>
      </c>
      <c r="L40" s="10" t="s">
        <v>21</v>
      </c>
      <c r="M40" t="s">
        <v>22</v>
      </c>
    </row>
    <row r="41" spans="1:13" x14ac:dyDescent="0.3">
      <c r="A41" s="2">
        <v>2.2999999999999998</v>
      </c>
      <c r="B41" t="s">
        <v>20</v>
      </c>
      <c r="C41" s="3">
        <v>11.315</v>
      </c>
      <c r="D41" t="s">
        <v>20</v>
      </c>
      <c r="E41" s="1">
        <v>904.36</v>
      </c>
      <c r="F41" t="s">
        <v>20</v>
      </c>
      <c r="G41" s="12">
        <v>1.371914944</v>
      </c>
      <c r="H41" t="s">
        <v>20</v>
      </c>
      <c r="I41" s="11">
        <v>187.17311839999999</v>
      </c>
      <c r="J41" t="s">
        <v>20</v>
      </c>
      <c r="K41" s="12">
        <v>1.2288089E-2</v>
      </c>
      <c r="L41" s="10" t="s">
        <v>21</v>
      </c>
      <c r="M41" t="s">
        <v>22</v>
      </c>
    </row>
    <row r="42" spans="1:13" x14ac:dyDescent="0.3">
      <c r="A42" s="2">
        <v>2.2000000000000002</v>
      </c>
      <c r="B42" t="s">
        <v>20</v>
      </c>
      <c r="C42" s="3">
        <v>11.35</v>
      </c>
      <c r="D42" t="s">
        <v>20</v>
      </c>
      <c r="E42" s="1">
        <v>891.19</v>
      </c>
      <c r="F42" t="s">
        <v>20</v>
      </c>
      <c r="G42" s="12">
        <v>1.392180279</v>
      </c>
      <c r="H42" t="s">
        <v>20</v>
      </c>
      <c r="I42" s="11">
        <v>191.46402670000001</v>
      </c>
      <c r="J42" t="s">
        <v>20</v>
      </c>
      <c r="K42" s="12">
        <v>1.1490409E-2</v>
      </c>
      <c r="L42" s="10" t="s">
        <v>21</v>
      </c>
      <c r="M42" t="s">
        <v>22</v>
      </c>
    </row>
    <row r="43" spans="1:13" x14ac:dyDescent="0.3">
      <c r="A43" s="2">
        <v>2.1</v>
      </c>
      <c r="B43" t="s">
        <v>20</v>
      </c>
      <c r="C43" s="3">
        <v>11.37</v>
      </c>
      <c r="D43" t="s">
        <v>20</v>
      </c>
      <c r="E43" s="1">
        <v>883.86</v>
      </c>
      <c r="F43" t="s">
        <v>20</v>
      </c>
      <c r="G43" s="12">
        <v>1.4037216960000001</v>
      </c>
      <c r="H43" t="s">
        <v>20</v>
      </c>
      <c r="I43" s="11">
        <v>193.93515930000001</v>
      </c>
      <c r="J43" t="s">
        <v>20</v>
      </c>
      <c r="K43" s="12">
        <v>1.0828361E-2</v>
      </c>
      <c r="L43" s="10" t="s">
        <v>21</v>
      </c>
      <c r="M43" t="s">
        <v>22</v>
      </c>
    </row>
  </sheetData>
  <hyperlinks>
    <hyperlink ref="L1" r:id="rId1" xr:uid="{5CBBD19F-0B0C-413E-BCC5-1DE0279D6EAC}"/>
    <hyperlink ref="L2:L43" r:id="rId2" display="\\" xr:uid="{8786738A-E6F5-4228-A43C-7CC6E1264CC2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3CB47-79B0-4B62-94F4-053833125100}">
  <dimension ref="A1:Q52"/>
  <sheetViews>
    <sheetView zoomScaleNormal="100" workbookViewId="0">
      <selection activeCell="H10" sqref="H10"/>
    </sheetView>
  </sheetViews>
  <sheetFormatPr defaultRowHeight="14.4" x14ac:dyDescent="0.3"/>
  <cols>
    <col min="1" max="1" width="10" customWidth="1"/>
    <col min="2" max="2" width="10.44140625" customWidth="1"/>
    <col min="3" max="6" width="9.88671875" customWidth="1"/>
    <col min="8" max="8" width="17" customWidth="1"/>
  </cols>
  <sheetData>
    <row r="1" spans="1:17" x14ac:dyDescent="0.3">
      <c r="A1" t="s">
        <v>0</v>
      </c>
      <c r="B1" t="s">
        <v>17</v>
      </c>
      <c r="C1" t="s">
        <v>13</v>
      </c>
      <c r="D1" t="s">
        <v>14</v>
      </c>
      <c r="E1" t="s">
        <v>18</v>
      </c>
      <c r="F1" t="s">
        <v>19</v>
      </c>
      <c r="H1" t="s">
        <v>23</v>
      </c>
      <c r="P1" s="5" t="s">
        <v>1</v>
      </c>
      <c r="Q1" s="5"/>
    </row>
    <row r="2" spans="1:17" x14ac:dyDescent="0.3">
      <c r="A2" s="1">
        <v>0</v>
      </c>
      <c r="B2" s="3">
        <v>9.8000000000000007</v>
      </c>
      <c r="C2" s="1">
        <f>B2^5*(-1.9216818298572) + B2^4*124.6679652823 + B2^3*(-3248.2877007248) + B2^2*42517.913388567 + B2*(-279840.82479104) + 742322.81951901</f>
        <v>2233.5411839467706</v>
      </c>
      <c r="D2">
        <f>(4.135667662*10^(-15)*3*10^8)/(Tabulka3[[#This Row],[$\lambda$ '[nm']]]*10^(-9))</f>
        <v>0.55548574949830343</v>
      </c>
      <c r="E2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21.264730145709905</v>
      </c>
      <c r="F2">
        <f>Tabulka3[[#This Row],[$U$ '[mV']]]/Tabulka3[[#This Row],[$D$]]</f>
        <v>0</v>
      </c>
      <c r="H2">
        <f>MAX(F5:F50)</f>
        <v>2.1790079881810986E-2</v>
      </c>
      <c r="P2" t="s">
        <v>2</v>
      </c>
      <c r="Q2" t="s">
        <v>3</v>
      </c>
    </row>
    <row r="3" spans="1:17" x14ac:dyDescent="0.3">
      <c r="A3" s="1">
        <v>0.1</v>
      </c>
      <c r="B3" s="3">
        <v>9.89</v>
      </c>
      <c r="C3" s="1">
        <f>B3^5*(-1.9216818298572) + B3^4*124.6679652823 + B3^3*(-3248.2877007248) + B3^2*42517.913388567 + B3*(-279840.82479104) + 742322.81951901</f>
        <v>2089.7526799413608</v>
      </c>
      <c r="D3">
        <f>(4.135667662*10^(-15)*3*10^8)/(Tabulka3[[#This Row],[$\lambda$ '[nm']]]*10^(-9))</f>
        <v>0.59370676277099665</v>
      </c>
      <c r="E3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-2.6476807931622943</v>
      </c>
      <c r="F3">
        <f>Tabulka3[[#This Row],[$U$ '[mV']]]/Tabulka3[[#This Row],[$D$]]</f>
        <v>-3.7768903358083292E-2</v>
      </c>
      <c r="H3" t="s">
        <v>24</v>
      </c>
      <c r="P3">
        <v>0.25</v>
      </c>
      <c r="Q3">
        <v>0.125</v>
      </c>
    </row>
    <row r="4" spans="1:17" x14ac:dyDescent="0.3">
      <c r="A4" s="1">
        <v>0.2</v>
      </c>
      <c r="B4" s="3">
        <v>9.94</v>
      </c>
      <c r="C4" s="1">
        <f>B4^5*(-1.9216818298572) + B4^4*124.6679652823 + B4^3*(-3248.2877007248) + B4^2*42517.913388567 + B4*(-279840.82479104) + 742322.81951901</f>
        <v>2014.9370636335807</v>
      </c>
      <c r="D4">
        <f>(4.135667662*10^(-15)*3*10^8)/(Tabulka3[[#This Row],[$\lambda$ '[nm']]]*10^(-9))</f>
        <v>0.61575139044919724</v>
      </c>
      <c r="E4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6.7860733148862664</v>
      </c>
      <c r="F4">
        <f>Tabulka3[[#This Row],[$U$ '[mV']]]/Tabulka3[[#This Row],[$D$]]</f>
        <v>2.9472124853303621E-2</v>
      </c>
      <c r="H4">
        <f>H2/2</f>
        <v>1.0895039940905493E-2</v>
      </c>
    </row>
    <row r="5" spans="1:17" x14ac:dyDescent="0.3">
      <c r="A5" s="1">
        <v>0.3</v>
      </c>
      <c r="B5" s="3">
        <v>9.9700000000000006</v>
      </c>
      <c r="C5" s="1">
        <f>B5^5*(-1.9216818298572) + B5^4*124.6679652823 + B5^3*(-3248.2877007248) + B5^2*42517.913388567 + B5*(-279840.82479104) + 742322.81951901</f>
        <v>1971.7053957028547</v>
      </c>
      <c r="D5">
        <f>(4.135667662*10^(-15)*3*10^8)/(Tabulka3[[#This Row],[$\lambda$ '[nm']]]*10^(-9))</f>
        <v>0.62925237274492885</v>
      </c>
      <c r="E5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15.934023486504771</v>
      </c>
      <c r="F5">
        <f>Tabulka3[[#This Row],[$U$ '[mV']]]/Tabulka3[[#This Row],[$D$]]</f>
        <v>1.8827636362785786E-2</v>
      </c>
    </row>
    <row r="6" spans="1:17" x14ac:dyDescent="0.3">
      <c r="A6" s="1">
        <v>0.4</v>
      </c>
      <c r="B6" s="3">
        <v>10</v>
      </c>
      <c r="C6" s="1">
        <f>B6^5*(-1.9216818298572) + B6^4*124.6679652823 + B6^3*(-3248.2877007248) + B6^2*42517.913388567 + B6*(-279840.82479104) + 742322.81951901</f>
        <v>1929.6795777903171</v>
      </c>
      <c r="D6">
        <f>(4.135667662*10^(-15)*3*10^8)/(Tabulka3[[#This Row],[$\lambda$ '[nm']]]*10^(-9))</f>
        <v>0.64295664051164925</v>
      </c>
      <c r="E6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26.378463380092285</v>
      </c>
      <c r="F6">
        <f>Tabulka3[[#This Row],[$U$ '[mV']]]/Tabulka3[[#This Row],[$D$]]</f>
        <v>1.5163885562108912E-2</v>
      </c>
    </row>
    <row r="7" spans="1:17" x14ac:dyDescent="0.3">
      <c r="A7" s="1">
        <v>0.5</v>
      </c>
      <c r="B7" s="3">
        <v>10.039999999999999</v>
      </c>
      <c r="C7" s="1">
        <f>B7^5*(-1.9216818298572) + B7^4*124.6679652823 + B7^3*(-3248.2877007248) + B7^2*42517.913388567 + B7*(-279840.82479104) + 742322.81951901</f>
        <v>1875.4692078578519</v>
      </c>
      <c r="D7">
        <f>(4.135667662*10^(-15)*3*10^8)/(Tabulka3[[#This Row],[$\lambda$ '[nm']]]*10^(-9))</f>
        <v>0.66154127905790538</v>
      </c>
      <c r="E7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41.029813807729511</v>
      </c>
      <c r="F7">
        <f>Tabulka3[[#This Row],[$U$ '[mV']]]/Tabulka3[[#This Row],[$D$]]</f>
        <v>1.2186260516390796E-2</v>
      </c>
    </row>
    <row r="8" spans="1:17" x14ac:dyDescent="0.3">
      <c r="A8" s="1">
        <v>0.6</v>
      </c>
      <c r="B8" s="3">
        <v>10.1</v>
      </c>
      <c r="C8" s="1">
        <f>B8^5*(-1.9216818298572) + B8^4*124.6679652823 + B8^3*(-3248.2877007248) + B8^2*42517.913388567 + B8*(-279840.82479104) + 742322.81951901</f>
        <v>1797.9218383376719</v>
      </c>
      <c r="D8">
        <f>(4.135667662*10^(-15)*3*10^8)/(Tabulka3[[#This Row],[$\lambda$ '[nm']]]*10^(-9))</f>
        <v>0.69007465849968785</v>
      </c>
      <c r="E8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62.213457673792959</v>
      </c>
      <c r="F8">
        <f>Tabulka3[[#This Row],[$U$ '[mV']]]/Tabulka3[[#This Row],[$D$]]</f>
        <v>9.6442156156311236E-3</v>
      </c>
    </row>
    <row r="9" spans="1:17" x14ac:dyDescent="0.3">
      <c r="A9" s="1">
        <v>0.7</v>
      </c>
      <c r="B9" s="3">
        <v>10.14</v>
      </c>
      <c r="C9" s="1">
        <f>B9^5*(-1.9216818298572) + B9^4*124.6679652823 + B9^3*(-3248.2877007248) + B9^2*42517.913388567 + B9*(-279840.82479104) + 742322.81951901</f>
        <v>1748.6375180418836</v>
      </c>
      <c r="D9">
        <f>(4.135667662*10^(-15)*3*10^8)/(Tabulka3[[#This Row],[$\lambda$ '[nm']]]*10^(-9))</f>
        <v>0.7095240070047969</v>
      </c>
      <c r="E9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74.819536663917347</v>
      </c>
      <c r="F9">
        <f>Tabulka3[[#This Row],[$U$ '[mV']]]/Tabulka3[[#This Row],[$D$]]</f>
        <v>9.3558451603935645E-3</v>
      </c>
    </row>
    <row r="10" spans="1:17" x14ac:dyDescent="0.3">
      <c r="A10" s="13">
        <v>0.8</v>
      </c>
      <c r="B10" s="14">
        <v>10.15</v>
      </c>
      <c r="C10" s="13">
        <f>B10^5*(-1.9216818298572) + B10^4*124.6679652823 + B10^3*(-3248.2877007248) + B10^2*42517.913388567 + B10*(-279840.82479104) + 742322.81951901</f>
        <v>1736.6087633223506</v>
      </c>
      <c r="D10" s="15">
        <f>(4.135667662*10^(-15)*3*10^8)/(Tabulka3[[#This Row],[$\lambda$ '[nm']]]*10^(-9))</f>
        <v>0.71443857983670689</v>
      </c>
      <c r="E10" s="15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77.729254717741128</v>
      </c>
      <c r="F10" s="15">
        <f>Tabulka3[[#This Row],[$U$ '[mV']]]/Tabulka3[[#This Row],[$D$]]</f>
        <v>1.0292135218651542E-2</v>
      </c>
      <c r="H10">
        <f>(Tabulka3[[#This Row],[$E$ '[eV']]]+D11)/2</f>
        <v>0.71690617753273456</v>
      </c>
    </row>
    <row r="11" spans="1:17" x14ac:dyDescent="0.3">
      <c r="A11" s="13">
        <v>0.9</v>
      </c>
      <c r="B11" s="14">
        <v>10.16</v>
      </c>
      <c r="C11" s="13">
        <f>B11^5*(-1.9216818298572) + B11^4*124.6679652823 + B11^3*(-3248.2877007248) + B11^2*42517.913388567 + B11*(-279840.82479104) + 742322.81951901</f>
        <v>1724.6949240058893</v>
      </c>
      <c r="D11" s="15">
        <f>(4.135667662*10^(-15)*3*10^8)/(Tabulka3[[#This Row],[$\lambda$ '[nm']]]*10^(-9))</f>
        <v>0.71937377522876234</v>
      </c>
      <c r="E11" s="15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80.536684604146899</v>
      </c>
      <c r="F11" s="15">
        <f>Tabulka3[[#This Row],[$U$ '[mV']]]/Tabulka3[[#This Row],[$D$]]</f>
        <v>1.1175031656985522E-2</v>
      </c>
    </row>
    <row r="12" spans="1:17" x14ac:dyDescent="0.3">
      <c r="A12" s="1">
        <v>1</v>
      </c>
      <c r="B12" s="3">
        <v>10.18</v>
      </c>
      <c r="C12" s="1">
        <f>B12^5*(-1.9216818298572) + B12^4*124.6679652823 + B12^3*(-3248.2877007248) + B12^2*42517.913388567 + B12*(-279840.82479104) + 742322.81951901</f>
        <v>1701.2080142764607</v>
      </c>
      <c r="D12">
        <f>(4.135667662*10^(-15)*3*10^8)/(Tabulka3[[#This Row],[$\lambda$ '[nm']]]*10^(-9))</f>
        <v>0.72930546305219535</v>
      </c>
      <c r="E12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85.839464485044914</v>
      </c>
      <c r="F12">
        <f>Tabulka3[[#This Row],[$U$ '[mV']]]/Tabulka3[[#This Row],[$D$]]</f>
        <v>1.1649653291746963E-2</v>
      </c>
    </row>
    <row r="13" spans="1:17" x14ac:dyDescent="0.3">
      <c r="A13" s="1">
        <v>1.1000000000000001</v>
      </c>
      <c r="B13" s="3">
        <v>10.199999999999999</v>
      </c>
      <c r="C13" s="1">
        <f>B13^5*(-1.9216818298572) + B13^4*124.6679652823 + B13^3*(-3248.2877007248) + B13^2*42517.913388567 + B13*(-279840.82479104) + 742322.81951901</f>
        <v>1678.1688990407856</v>
      </c>
      <c r="D13">
        <f>(4.135667662*10^(-15)*3*10^8)/(Tabulka3[[#This Row],[$\lambda$ '[nm']]]*10^(-9))</f>
        <v>0.73931789542111304</v>
      </c>
      <c r="E13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90.72347866372445</v>
      </c>
      <c r="F13">
        <f>Tabulka3[[#This Row],[$U$ '[mV']]]/Tabulka3[[#This Row],[$D$]]</f>
        <v>1.2124755534091224E-2</v>
      </c>
    </row>
    <row r="14" spans="1:17" x14ac:dyDescent="0.3">
      <c r="A14" s="1">
        <v>1.2</v>
      </c>
      <c r="B14" s="3">
        <v>10.220000000000001</v>
      </c>
      <c r="C14" s="1">
        <f>B14^5*(-1.9216818298572) + B14^4*124.6679652823 + B14^3*(-3248.2877007248) + B14^2*42517.913388567 + B14*(-279840.82479104) + 742322.81951901</f>
        <v>1655.5697916020872</v>
      </c>
      <c r="D14">
        <f>(4.135667662*10^(-15)*3*10^8)/(Tabulka3[[#This Row],[$\lambda$ '[nm']]]*10^(-9))</f>
        <v>0.74940984360398366</v>
      </c>
      <c r="E14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95.192662574456222</v>
      </c>
      <c r="F14">
        <f>Tabulka3[[#This Row],[$U$ '[mV']]]/Tabulka3[[#This Row],[$D$]]</f>
        <v>1.2606013610149878E-2</v>
      </c>
    </row>
    <row r="15" spans="1:17" x14ac:dyDescent="0.3">
      <c r="A15" s="1">
        <v>1.3</v>
      </c>
      <c r="B15" s="3">
        <v>10.24</v>
      </c>
      <c r="C15" s="1">
        <f>B15^5*(-1.9216818298572) + B15^4*124.6679652823 + B15^3*(-3248.2877007248) + B15^2*42517.913388567 + B15*(-279840.82479104) + 742322.81951901</f>
        <v>1633.4030076476047</v>
      </c>
      <c r="D15">
        <f>(4.135667662*10^(-15)*3*10^8)/(Tabulka3[[#This Row],[$\lambda$ '[nm']]]*10^(-9))</f>
        <v>0.75958002574443184</v>
      </c>
      <c r="E15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99.257598014968039</v>
      </c>
      <c r="F15">
        <f>Tabulka3[[#This Row],[$U$ '[mV']]]/Tabulka3[[#This Row],[$D$]]</f>
        <v>1.3097234126136724E-2</v>
      </c>
    </row>
    <row r="16" spans="1:17" x14ac:dyDescent="0.3">
      <c r="A16" s="1">
        <v>1.4</v>
      </c>
      <c r="B16" s="3">
        <v>10.26</v>
      </c>
      <c r="C16" s="1">
        <f>B16^5*(-1.9216818298572) + B16^4*124.6679652823 + B16^3*(-3248.2877007248) + B16^2*42517.913388567 + B16*(-279840.82479104) + 742322.81951901</f>
        <v>1611.6609645095887</v>
      </c>
      <c r="D16">
        <f>(4.135667662*10^(-15)*3*10^8)/(Tabulka3[[#This Row],[$\lambda$ '[nm']]]*10^(-9))</f>
        <v>0.76982710751298233</v>
      </c>
      <c r="E16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102.93406689842902</v>
      </c>
      <c r="F16">
        <f>Tabulka3[[#This Row],[$U$ '[mV']]]/Tabulka3[[#This Row],[$D$]]</f>
        <v>1.3600939340922579E-2</v>
      </c>
    </row>
    <row r="17" spans="1:6" x14ac:dyDescent="0.3">
      <c r="A17" s="1">
        <v>1.5</v>
      </c>
      <c r="B17" s="3">
        <v>10.27</v>
      </c>
      <c r="C17" s="1">
        <f>B17^5*(-1.9216818298572) + B17^4*124.6679652823 + B17^3*(-3248.2877007248) + B17^2*42517.913388567 + B17*(-279840.82479104) + 742322.81951901</f>
        <v>1600.9468787760707</v>
      </c>
      <c r="D17">
        <f>(4.135667662*10^(-15)*3*10^8)/(Tabulka3[[#This Row],[$\lambda$ '[nm']]]*10^(-9))</f>
        <v>0.77497905461330452</v>
      </c>
      <c r="E17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104.63267239223057</v>
      </c>
      <c r="F17">
        <f>Tabulka3[[#This Row],[$U$ '[mV']]]/Tabulka3[[#This Row],[$D$]]</f>
        <v>1.4335866280630155E-2</v>
      </c>
    </row>
    <row r="18" spans="1:6" x14ac:dyDescent="0.3">
      <c r="A18" s="1">
        <v>1.6</v>
      </c>
      <c r="B18" s="3">
        <v>10.3</v>
      </c>
      <c r="C18" s="1">
        <f>B18^5*(-1.9216818298572) + B18^4*124.6679652823 + B18^3*(-3248.2877007248) + B18^2*42517.913388567 + B18*(-279840.82479104) + 742322.81951901</f>
        <v>1569.4212738076458</v>
      </c>
      <c r="D18">
        <f>(4.135667662*10^(-15)*3*10^8)/(Tabulka3[[#This Row],[$\lambda$ '[nm']]]*10^(-9))</f>
        <v>0.79054637483655321</v>
      </c>
      <c r="E18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109.2035115855864</v>
      </c>
      <c r="F18">
        <f>Tabulka3[[#This Row],[$U$ '[mV']]]/Tabulka3[[#This Row],[$D$]]</f>
        <v>1.465154349680438E-2</v>
      </c>
    </row>
    <row r="19" spans="1:6" x14ac:dyDescent="0.3">
      <c r="A19" s="1">
        <v>1.7</v>
      </c>
      <c r="B19" s="3">
        <v>10.33</v>
      </c>
      <c r="C19" s="1">
        <f>B19^5*(-1.9216818298572) + B19^4*124.6679652823 + B19^3*(-3248.2877007248) + B19^2*42517.913388567 + B19*(-279840.82479104) + 742322.81951901</f>
        <v>1538.8015314025106</v>
      </c>
      <c r="D19">
        <f>(4.135667662*10^(-15)*3*10^8)/(Tabulka3[[#This Row],[$\lambda$ '[nm']]]*10^(-9))</f>
        <v>0.80627701057015977</v>
      </c>
      <c r="E19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113.05159235955432</v>
      </c>
      <c r="F19">
        <f>Tabulka3[[#This Row],[$U$ '[mV']]]/Tabulka3[[#This Row],[$D$]]</f>
        <v>1.50373821767432E-2</v>
      </c>
    </row>
    <row r="20" spans="1:6" x14ac:dyDescent="0.3">
      <c r="A20" s="1">
        <v>1.8</v>
      </c>
      <c r="B20" s="3">
        <v>10.34</v>
      </c>
      <c r="C20" s="1">
        <f>B20^5*(-1.9216818298572) + B20^4*124.6679652823 + B20^3*(-3248.2877007248) + B20^2*42517.913388567 + B20*(-279840.82479104) + 742322.81951901</f>
        <v>1528.7920630100416</v>
      </c>
      <c r="D20">
        <f>(4.135667662*10^(-15)*3*10^8)/(Tabulka3[[#This Row],[$\lambda$ '[nm']]]*10^(-9))</f>
        <v>0.81155595232302735</v>
      </c>
      <c r="E20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114.18880677807863</v>
      </c>
      <c r="F20">
        <f>Tabulka3[[#This Row],[$U$ '[mV']]]/Tabulka3[[#This Row],[$D$]]</f>
        <v>1.5763366399810342E-2</v>
      </c>
    </row>
    <row r="21" spans="1:6" x14ac:dyDescent="0.3">
      <c r="A21" s="1">
        <v>1.9</v>
      </c>
      <c r="B21" s="3">
        <v>10.35</v>
      </c>
      <c r="C21" s="1">
        <f>B21^5*(-1.9216818298572) + B21^4*124.6679652823 + B21^3*(-3248.2877007248) + B21^2*42517.913388567 + B21*(-279840.82479104) + 742322.81951901</f>
        <v>1518.8796746778535</v>
      </c>
      <c r="D21">
        <f>(4.135667662*10^(-15)*3*10^8)/(Tabulka3[[#This Row],[$\lambda$ '[nm']]]*10^(-9))</f>
        <v>0.81685226241713071</v>
      </c>
      <c r="E21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115.25883810101811</v>
      </c>
      <c r="F21">
        <f>Tabulka3[[#This Row],[$U$ '[mV']]]/Tabulka3[[#This Row],[$D$]]</f>
        <v>1.6484636070465616E-2</v>
      </c>
    </row>
    <row r="22" spans="1:6" x14ac:dyDescent="0.3">
      <c r="A22" s="1">
        <v>2</v>
      </c>
      <c r="B22" s="3">
        <v>10.36</v>
      </c>
      <c r="C22" s="1">
        <f>B22^5*(-1.9216818298572) + B22^4*124.6679652823 + B22^3*(-3248.2877007248) + B22^2*42517.913388567 + B22*(-279840.82479104) + 742322.81951901</f>
        <v>1509.0634898516582</v>
      </c>
      <c r="D22">
        <f>(4.135667662*10^(-15)*3*10^8)/(Tabulka3[[#This Row],[$\lambda$ '[nm']]]*10^(-9))</f>
        <v>0.82216573851505848</v>
      </c>
      <c r="E22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116.2650432229733</v>
      </c>
      <c r="F22">
        <f>Tabulka3[[#This Row],[$U$ '[mV']]]/Tabulka3[[#This Row],[$D$]]</f>
        <v>1.7202075056768323E-2</v>
      </c>
    </row>
    <row r="23" spans="1:6" x14ac:dyDescent="0.3">
      <c r="A23" s="1">
        <v>2.1</v>
      </c>
      <c r="B23" s="3">
        <v>10.37</v>
      </c>
      <c r="C23" s="1">
        <f>B23^5*(-1.9216818298572) + B23^4*124.6679652823 + B23^3*(-3248.2877007248) + B23^2*42517.913388567 + B23*(-279840.82479104) + 742322.81951901</f>
        <v>1499.3426380242454</v>
      </c>
      <c r="D23">
        <f>(4.135667662*10^(-15)*3*10^8)/(Tabulka3[[#This Row],[$\lambda$ '[nm']]]*10^(-9))</f>
        <v>0.82749617541386622</v>
      </c>
      <c r="E23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117.21077456864703</v>
      </c>
      <c r="F23">
        <f>Tabulka3[[#This Row],[$U$ '[mV']]]/Tabulka3[[#This Row],[$D$]]</f>
        <v>1.791644162175628E-2</v>
      </c>
    </row>
    <row r="24" spans="1:6" x14ac:dyDescent="0.3">
      <c r="A24" s="1">
        <v>2.2000000000000002</v>
      </c>
      <c r="B24" s="3">
        <v>10.38</v>
      </c>
      <c r="C24" s="1">
        <f>B24^5*(-1.9216818298572) + B24^4*124.6679652823 + B24^3*(-3248.2877007248) + B24^2*42517.913388567 + B24*(-279840.82479104) + 742322.81951901</f>
        <v>1489.7162547215121</v>
      </c>
      <c r="D24">
        <f>(4.135667662*10^(-15)*3*10^8)/(Tabulka3[[#This Row],[$\lambda$ '[nm']]]*10^(-9))</f>
        <v>0.83284336508225643</v>
      </c>
      <c r="E24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118.09936779815905</v>
      </c>
      <c r="F24">
        <f>Tabulka3[[#This Row],[$U$ '[mV']]]/Tabulka3[[#This Row],[$D$]]</f>
        <v>1.8628380837397623E-2</v>
      </c>
    </row>
    <row r="25" spans="1:6" x14ac:dyDescent="0.3">
      <c r="A25" s="1">
        <v>2.2999999999999998</v>
      </c>
      <c r="B25" s="3">
        <v>10.39</v>
      </c>
      <c r="C25" s="1">
        <f>B25^5*(-1.9216818298572) + B25^4*124.6679652823 + B25^3*(-3248.2877007248) + B25^2*42517.913388567 + B25*(-279840.82479104) + 742322.81951901</f>
        <v>1480.1834814754548</v>
      </c>
      <c r="D25">
        <f>(4.135667662*10^(-15)*3*10^8)/(Tabulka3[[#This Row],[$\lambda$ '[nm']]]*10^(-9))</f>
        <v>0.83820709670618898</v>
      </c>
      <c r="E25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118.93413077760658</v>
      </c>
      <c r="F25">
        <f>Tabulka3[[#This Row],[$U$ '[mV']]]/Tabulka3[[#This Row],[$D$]]</f>
        <v>1.9338435358818407E-2</v>
      </c>
    </row>
    <row r="26" spans="1:6" x14ac:dyDescent="0.3">
      <c r="A26" s="1">
        <v>2.4</v>
      </c>
      <c r="B26" s="3">
        <v>10.41</v>
      </c>
      <c r="C26" s="1">
        <f>B26^5*(-1.9216818298572) + B26^4*124.6679652823 + B26^3*(-3248.2877007248) + B26^2*42517.913388567 + B26*(-279840.82479104) + 742322.81951901</f>
        <v>1461.3953611819306</v>
      </c>
      <c r="D26">
        <f>(4.135667662*10^(-15)*3*10^8)/(Tabulka3[[#This Row],[$\lambda$ '[nm']]]*10^(-9))</f>
        <v>0.84898332891693362</v>
      </c>
      <c r="E26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120.45520043114391</v>
      </c>
      <c r="F26">
        <f>Tabulka3[[#This Row],[$U$ '[mV']]]/Tabulka3[[#This Row],[$D$]]</f>
        <v>1.9924419962024948E-2</v>
      </c>
    </row>
    <row r="27" spans="1:6" x14ac:dyDescent="0.3">
      <c r="A27" s="1">
        <v>2.5</v>
      </c>
      <c r="B27" s="3">
        <v>10.42</v>
      </c>
      <c r="C27" s="1">
        <f>B27^5*(-1.9216818298572) + B27^4*124.6679652823 + B27^3*(-3248.2877007248) + B27^2*42517.913388567 + B27*(-279840.82479104) + 742322.81951901</f>
        <v>1452.1383270245278</v>
      </c>
      <c r="D27">
        <f>(4.135667662*10^(-15)*3*10^8)/(Tabulka3[[#This Row],[$\lambda$ '[nm']]]*10^(-9))</f>
        <v>0.85439539437143686</v>
      </c>
      <c r="E27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121.14790052506703</v>
      </c>
      <c r="F27">
        <f>Tabulka3[[#This Row],[$U$ '[mV']]]/Tabulka3[[#This Row],[$D$]]</f>
        <v>2.0635933343993183E-2</v>
      </c>
    </row>
    <row r="28" spans="1:6" x14ac:dyDescent="0.3">
      <c r="A28" s="1">
        <v>2.6</v>
      </c>
      <c r="B28" s="3">
        <v>10.43</v>
      </c>
      <c r="C28" s="1">
        <f>B28^5*(-1.9216818298572) + B28^4*124.6679652823 + B28^3*(-3248.2877007248) + B28^2*42517.913388567 + B28*(-279840.82479104) + 742322.81951901</f>
        <v>1442.9715286620194</v>
      </c>
      <c r="D28">
        <f>(4.135667662*10^(-15)*3*10^8)/(Tabulka3[[#This Row],[$\lambda$ '[nm']]]*10^(-9))</f>
        <v>0.85982313161121537</v>
      </c>
      <c r="E28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121.79954262579611</v>
      </c>
      <c r="F28">
        <f>Tabulka3[[#This Row],[$U$ '[mV']]]/Tabulka3[[#This Row],[$D$]]</f>
        <v>2.134654978129074E-2</v>
      </c>
    </row>
    <row r="29" spans="1:6" x14ac:dyDescent="0.3">
      <c r="A29" s="1">
        <v>2.65</v>
      </c>
      <c r="B29" s="3">
        <v>10.44</v>
      </c>
      <c r="C29" s="1">
        <f>B29^5*(-1.9216818298572) + B29^4*124.6679652823 + B29^3*(-3248.2877007248) + B29^2*42517.913388567 + B29*(-279840.82479104) + 742322.81951901</f>
        <v>1433.8941373137059</v>
      </c>
      <c r="D29">
        <f>(4.135667662*10^(-15)*3*10^8)/(Tabulka3[[#This Row],[$\lambda$ '[nm']]]*10^(-9))</f>
        <v>0.8652663166085327</v>
      </c>
      <c r="E29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122.41316839462331</v>
      </c>
      <c r="F29">
        <f>Tabulka3[[#This Row],[$U$ '[mV']]]/Tabulka3[[#This Row],[$D$]]</f>
        <v>2.1647997799200781E-2</v>
      </c>
    </row>
    <row r="30" spans="1:6" x14ac:dyDescent="0.3">
      <c r="A30" s="1">
        <v>2.68</v>
      </c>
      <c r="B30" s="3">
        <v>10.45</v>
      </c>
      <c r="C30" s="1">
        <f>B30^5*(-1.9216818298572) + B30^4*124.6679652823 + B30^3*(-3248.2877007248) + B30^2*42517.913388567 + B30*(-279840.82479104) + 742322.81951901</f>
        <v>1424.9053300704109</v>
      </c>
      <c r="D30">
        <f>(4.135667662*10^(-15)*3*10^8)/(Tabulka3[[#This Row],[$\lambda$ '[nm']]]*10^(-9))</f>
        <v>0.87072472284084423</v>
      </c>
      <c r="E30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122.991747370192</v>
      </c>
      <c r="F30">
        <f>Tabulka3[[#This Row],[$U$ '[mV']]]/Tabulka3[[#This Row],[$D$]]</f>
        <v>2.1790079881810986E-2</v>
      </c>
    </row>
    <row r="31" spans="1:6" x14ac:dyDescent="0.3">
      <c r="A31" s="1">
        <v>2.68</v>
      </c>
      <c r="B31" s="3">
        <v>10.46</v>
      </c>
      <c r="C31" s="1">
        <f>B31^5*(-1.9216818298572) + B31^4*124.6679652823 + B31^3*(-3248.2877007248) + B31^2*42517.913388567 + B31*(-279840.82479104) + 742322.81951901</f>
        <v>1416.0042898670072</v>
      </c>
      <c r="D31">
        <f>(4.135667662*10^(-15)*3*10^8)/(Tabulka3[[#This Row],[$\lambda$ '[nm']]]*10^(-9))</f>
        <v>0.87619812134646002</v>
      </c>
      <c r="E31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123.53817254300873</v>
      </c>
      <c r="F31">
        <f>Tabulka3[[#This Row],[$U$ '[mV']]]/Tabulka3[[#This Row],[$D$]]</f>
        <v>2.1693699565346749E-2</v>
      </c>
    </row>
    <row r="32" spans="1:6" x14ac:dyDescent="0.3">
      <c r="A32" s="1">
        <v>2.65</v>
      </c>
      <c r="B32" s="3">
        <v>10.47</v>
      </c>
      <c r="C32" s="1">
        <f>B32^5*(-1.9216818298572) + B32^4*124.6679652823 + B32^3*(-3248.2877007248) + B32^2*42517.913388567 + B32*(-279840.82479104) + 742322.81951901</f>
        <v>1407.1902054595994</v>
      </c>
      <c r="D32">
        <f>(4.135667662*10^(-15)*3*10^8)/(Tabulka3[[#This Row],[$\lambda$ '[nm']]]*10^(-9))</f>
        <v>0.88168628077877897</v>
      </c>
      <c r="E32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124.05525660781484</v>
      </c>
      <c r="F32">
        <f>Tabulka3[[#This Row],[$U$ '[mV']]]/Tabulka3[[#This Row],[$D$]]</f>
        <v>2.1361448700055033E-2</v>
      </c>
    </row>
    <row r="33" spans="1:6" x14ac:dyDescent="0.3">
      <c r="A33" s="1">
        <v>2.6</v>
      </c>
      <c r="B33" s="3">
        <v>10.425000000000001</v>
      </c>
      <c r="C33" s="1">
        <f>B33^5*(-1.9216818298572) + B33^4*124.6679652823 + B33^3*(-3248.2877007248) + B33^2*42517.913388567 + B33*(-279840.82479104) + 742322.81951901</f>
        <v>1447.5437003058614</v>
      </c>
      <c r="D33">
        <f>(4.135667662*10^(-15)*3*10^8)/(Tabulka3[[#This Row],[$\lambda$ '[nm']]]*10^(-9))</f>
        <v>0.85710731796065565</v>
      </c>
      <c r="E33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121.47866208710855</v>
      </c>
      <c r="F33">
        <f>Tabulka3[[#This Row],[$U$ '[mV']]]/Tabulka3[[#This Row],[$D$]]</f>
        <v>2.1402935752911252E-2</v>
      </c>
    </row>
    <row r="34" spans="1:6" x14ac:dyDescent="0.3">
      <c r="A34" s="1">
        <v>2.5</v>
      </c>
      <c r="B34" s="3">
        <v>10.5</v>
      </c>
      <c r="C34" s="1">
        <f>B34^5*(-1.9216818298572) + B34^4*124.6679652823 + B34^3*(-3248.2877007248) + B34^2*42517.913388567 + B34*(-279840.82479104) + 742322.81951901</f>
        <v>1381.2616614411818</v>
      </c>
      <c r="D34">
        <f>(4.135667662*10^(-15)*3*10^8)/(Tabulka3[[#This Row],[$\lambda$ '[nm']]]*10^(-9))</f>
        <v>0.89823697655191359</v>
      </c>
      <c r="E34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125.4573230321547</v>
      </c>
      <c r="F34">
        <f>Tabulka3[[#This Row],[$U$ '[mV']]]/Tabulka3[[#This Row],[$D$]]</f>
        <v>1.9927095043780346E-2</v>
      </c>
    </row>
    <row r="35" spans="1:6" x14ac:dyDescent="0.3">
      <c r="A35" s="1">
        <v>2.42</v>
      </c>
      <c r="B35" s="3">
        <v>10.52</v>
      </c>
      <c r="C35" s="1">
        <f>B35^5*(-1.9216818298572) + B35^4*124.6679652823 + B35^3*(-3248.2877007248) + B35^2*42517.913388567 + B35*(-279840.82479104) + 742322.81951901</f>
        <v>1364.3961315416964</v>
      </c>
      <c r="D35">
        <f>(4.135667662*10^(-15)*3*10^8)/(Tabulka3[[#This Row],[$\lambda$ '[nm']]]*10^(-9))</f>
        <v>0.90934023478802561</v>
      </c>
      <c r="E35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126.29303680118198</v>
      </c>
      <c r="F35">
        <f>Tabulka3[[#This Row],[$U$ '[mV']]]/Tabulka3[[#This Row],[$D$]]</f>
        <v>1.9161784856038484E-2</v>
      </c>
    </row>
    <row r="36" spans="1:6" x14ac:dyDescent="0.3">
      <c r="A36" s="1">
        <v>2.5</v>
      </c>
      <c r="B36" s="3">
        <v>10.55</v>
      </c>
      <c r="C36" s="1">
        <f>B36^5*(-1.9216818298572) + B36^4*124.6679652823 + B36^3*(-3248.2877007248) + B36^2*42517.913388567 + B36*(-279840.82479104) + 742322.81951901</f>
        <v>1339.7124928949634</v>
      </c>
      <c r="D36">
        <f>(4.135667662*10^(-15)*3*10^8)/(Tabulka3[[#This Row],[$\lambda$ '[nm']]]*10^(-9))</f>
        <v>0.92609444577096578</v>
      </c>
      <c r="E36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127.44469446125811</v>
      </c>
      <c r="F36">
        <f>Tabulka3[[#This Row],[$U$ '[mV']]]/Tabulka3[[#This Row],[$D$]]</f>
        <v>1.9616352101342081E-2</v>
      </c>
    </row>
    <row r="37" spans="1:6" x14ac:dyDescent="0.3">
      <c r="A37" s="1">
        <v>2.6</v>
      </c>
      <c r="B37" s="3">
        <v>10.56</v>
      </c>
      <c r="C37" s="1">
        <f>B37^5*(-1.9216818298572) + B37^4*124.6679652823 + B37^3*(-3248.2877007248) + B37^2*42517.913388567 + B37*(-279840.82479104) + 742322.81951901</f>
        <v>1331.6454540222185</v>
      </c>
      <c r="D37">
        <f>(4.135667662*10^(-15)*3*10^8)/(Tabulka3[[#This Row],[$\lambda$ '[nm']]]*10^(-9))</f>
        <v>0.93170467773721621</v>
      </c>
      <c r="E37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127.80989713297629</v>
      </c>
      <c r="F37">
        <f>Tabulka3[[#This Row],[$U$ '[mV']]]/Tabulka3[[#This Row],[$D$]]</f>
        <v>2.0342712562352677E-2</v>
      </c>
    </row>
    <row r="38" spans="1:6" x14ac:dyDescent="0.3">
      <c r="A38" s="1">
        <v>2.6</v>
      </c>
      <c r="B38" s="3">
        <v>10.57</v>
      </c>
      <c r="C38" s="1">
        <f>B38^5*(-1.9216818298572) + B38^4*124.6679652823 + B38^3*(-3248.2877007248) + B38^2*42517.913388567 + B38*(-279840.82479104) + 742322.81951901</f>
        <v>1323.6575736786472</v>
      </c>
      <c r="D38">
        <f>(4.135667662*10^(-15)*3*10^8)/(Tabulka3[[#This Row],[$\lambda$ '[nm']]]*10^(-9))</f>
        <v>0.93732723876002444</v>
      </c>
      <c r="E38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128.16903091157144</v>
      </c>
      <c r="F38">
        <f>Tabulka3[[#This Row],[$U$ '[mV']]]/Tabulka3[[#This Row],[$D$]]</f>
        <v>2.0285711622442058E-2</v>
      </c>
    </row>
    <row r="39" spans="1:6" x14ac:dyDescent="0.3">
      <c r="A39" s="1">
        <v>2.68</v>
      </c>
      <c r="B39" s="3">
        <v>10.59</v>
      </c>
      <c r="C39" s="1">
        <f>B39^5*(-1.9216818298572) + B39^4*124.6679652823 + B39^3*(-3248.2877007248) + B39^2*42517.913388567 + B39*(-279840.82479104) + 742322.81951901</f>
        <v>1307.9162992556812</v>
      </c>
      <c r="D39">
        <f>(4.135667662*10^(-15)*3*10^8)/(Tabulka3[[#This Row],[$\lambda$ '[nm']]]*10^(-9))</f>
        <v>0.94860833166928726</v>
      </c>
      <c r="E39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128.87631519200875</v>
      </c>
      <c r="F39">
        <f>Tabulka3[[#This Row],[$U$ '[mV']]]/Tabulka3[[#This Row],[$D$]]</f>
        <v>2.079513210792187E-2</v>
      </c>
    </row>
    <row r="40" spans="1:6" x14ac:dyDescent="0.3">
      <c r="A40" s="1">
        <v>2.7</v>
      </c>
      <c r="B40" s="3">
        <v>10.6</v>
      </c>
      <c r="C40" s="1">
        <f>B40^5*(-1.9216818298572) + B40^4*124.6679652823 + B40^3*(-3248.2877007248) + B40^2*42517.913388567 + B40*(-279840.82479104) + 742322.81951901</f>
        <v>1300.1614243561635</v>
      </c>
      <c r="D40">
        <f>(4.135667662*10^(-15)*3*10^8)/(Tabulka3[[#This Row],[$\lambda$ '[nm']]]*10^(-9))</f>
        <v>0.95426635136047944</v>
      </c>
      <c r="E40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129.22785604700573</v>
      </c>
      <c r="F40">
        <f>Tabulka3[[#This Row],[$U$ '[mV']]]/Tabulka3[[#This Row],[$D$]]</f>
        <v>2.0893328130568798E-2</v>
      </c>
    </row>
    <row r="41" spans="1:6" x14ac:dyDescent="0.3">
      <c r="A41" s="1">
        <v>2.7</v>
      </c>
      <c r="B41" s="3">
        <v>10.61</v>
      </c>
      <c r="C41" s="1">
        <f>B41^5*(-1.9216818298572) + B41^4*124.6679652823 + B41^3*(-3248.2877007248) + B41^2*42517.913388567 + B41*(-279840.82479104) + 742322.81951901</f>
        <v>1292.4827462943504</v>
      </c>
      <c r="D41">
        <f>(4.135667662*10^(-15)*3*10^8)/(Tabulka3[[#This Row],[$\lambda$ '[nm']]]*10^(-9))</f>
        <v>0.95993567585887329</v>
      </c>
      <c r="E41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129.58011131154251</v>
      </c>
      <c r="F41">
        <f>Tabulka3[[#This Row],[$U$ '[mV']]]/Tabulka3[[#This Row],[$D$]]</f>
        <v>2.0836530951177646E-2</v>
      </c>
    </row>
    <row r="42" spans="1:6" x14ac:dyDescent="0.3">
      <c r="A42" s="1">
        <v>2.7</v>
      </c>
      <c r="B42" s="3">
        <v>10.62</v>
      </c>
      <c r="C42" s="1">
        <f>B42^5*(-1.9216818298572) + B42^4*124.6679652823 + B42^3*(-3248.2877007248) + B42^2*42517.913388567 + B42*(-279840.82479104) + 742322.81951901</f>
        <v>1284.8795383983525</v>
      </c>
      <c r="D42">
        <f>(4.135667662*10^(-15)*3*10^8)/(Tabulka3[[#This Row],[$\lambda$ '[nm']]]*10^(-9))</f>
        <v>0.96561604533493983</v>
      </c>
      <c r="E42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129.93456093501334</v>
      </c>
      <c r="F42">
        <f>Tabulka3[[#This Row],[$U$ '[mV']]]/Tabulka3[[#This Row],[$D$]]</f>
        <v>2.0779690796434082E-2</v>
      </c>
    </row>
    <row r="43" spans="1:6" x14ac:dyDescent="0.3">
      <c r="A43" s="1">
        <v>2.7</v>
      </c>
      <c r="B43" s="3">
        <v>10.63</v>
      </c>
      <c r="C43" s="1">
        <f>B43^5*(-1.9216818298572) + B43^4*124.6679652823 + B43^3*(-3248.2877007248) + B43^2*42517.913388567 + B43*(-279840.82479104) + 742322.81951901</f>
        <v>1277.3510794501053</v>
      </c>
      <c r="D43">
        <f>(4.135667662*10^(-15)*3*10^8)/(Tabulka3[[#This Row],[$\lambda$ '[nm']]]*10^(-9))</f>
        <v>0.97130719859266623</v>
      </c>
      <c r="E43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130.29260164084178</v>
      </c>
      <c r="F43">
        <f>Tabulka3[[#This Row],[$U$ '[mV']]]/Tabulka3[[#This Row],[$D$]]</f>
        <v>2.0722588742549543E-2</v>
      </c>
    </row>
    <row r="44" spans="1:6" x14ac:dyDescent="0.3">
      <c r="A44" s="1">
        <v>2.68</v>
      </c>
      <c r="B44" s="3">
        <v>10.65</v>
      </c>
      <c r="C44" s="6">
        <f t="shared" ref="C44:C50" si="0">B44^5*(-1.9216818298572) + B44^4*124.6679652823 + B44^3*(-3248.2877007248) + B44^2*42517.913388567 + B44*(-279840.82479104) + 742322.81951901</f>
        <v>1262.5155506391311</v>
      </c>
      <c r="D44" s="9">
        <f>(4.135667662*10^(-15)*3*10^8)/(Tabulka3[[#This Row],[$\lambda$ '[nm']]]*10^(-9))</f>
        <v>0.98272080527793315</v>
      </c>
      <c r="E44" s="9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131.02463785583438</v>
      </c>
      <c r="F44" s="7">
        <f>Tabulka3[[#This Row],[$U$ '[mV']]]/Tabulka3[[#This Row],[$D$]]</f>
        <v>2.0454168344649713E-2</v>
      </c>
    </row>
    <row r="45" spans="1:6" x14ac:dyDescent="0.3">
      <c r="A45" s="1">
        <v>2.6</v>
      </c>
      <c r="B45" s="3">
        <v>10.68</v>
      </c>
      <c r="C45" s="6">
        <f t="shared" si="0"/>
        <v>1240.8051550310338</v>
      </c>
      <c r="D45" s="9">
        <f>(4.135667662*10^(-15)*3*10^8)/(Tabulka3[[#This Row],[$\lambda$ '[nm']]]*10^(-9))</f>
        <v>0.9999154932338824</v>
      </c>
      <c r="E45" s="9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132.17996324148669</v>
      </c>
      <c r="F45" s="7">
        <f>Tabulka3[[#This Row],[$U$ '[mV']]]/Tabulka3[[#This Row],[$D$]]</f>
        <v>1.9670152239715185E-2</v>
      </c>
    </row>
    <row r="46" spans="1:6" x14ac:dyDescent="0.3">
      <c r="A46" s="1">
        <v>2.5</v>
      </c>
      <c r="B46" s="3">
        <v>10.74</v>
      </c>
      <c r="C46" s="6">
        <f t="shared" si="0"/>
        <v>1199.2705821740674</v>
      </c>
      <c r="D46" s="9">
        <f>(4.135667662*10^(-15)*3*10^8)/(Tabulka3[[#This Row],[$\lambda$ '[nm']]]*10^(-9))</f>
        <v>1.034545762267284</v>
      </c>
      <c r="E46" s="9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134.78997272909771</v>
      </c>
      <c r="F46" s="7">
        <f>Tabulka3[[#This Row],[$U$ '[mV']]]/Tabulka3[[#This Row],[$D$]]</f>
        <v>1.8547373735467148E-2</v>
      </c>
    </row>
    <row r="47" spans="1:6" x14ac:dyDescent="0.3">
      <c r="A47" s="1">
        <v>2.4</v>
      </c>
      <c r="B47" s="3">
        <v>10.76</v>
      </c>
      <c r="C47" s="6">
        <f t="shared" si="0"/>
        <v>1185.9648946687812</v>
      </c>
      <c r="D47" s="9">
        <f>(4.135667662*10^(-15)*3*10^8)/(Tabulka3[[#This Row],[$\lambda$ '[nm']]]*10^(-9))</f>
        <v>1.0461526341776797</v>
      </c>
      <c r="E47" s="9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135.7699465035347</v>
      </c>
      <c r="F47" s="7">
        <f>Tabulka3[[#This Row],[$U$ '[mV']]]/Tabulka3[[#This Row],[$D$]]</f>
        <v>1.7676960636774774E-2</v>
      </c>
    </row>
    <row r="48" spans="1:6" x14ac:dyDescent="0.3">
      <c r="A48" s="1">
        <v>2.2999999999999998</v>
      </c>
      <c r="B48" s="3">
        <v>10.78</v>
      </c>
      <c r="C48" s="6">
        <f t="shared" si="0"/>
        <v>1172.9200585280778</v>
      </c>
      <c r="D48" s="9">
        <f>(4.135667662*10^(-15)*3*10^8)/(Tabulka3[[#This Row],[$\lambda$ '[nm']]]*10^(-9))</f>
        <v>1.0577876041756684</v>
      </c>
      <c r="E48" s="9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136.81198124524587</v>
      </c>
      <c r="F48" s="7">
        <f>Tabulka3[[#This Row],[$U$ '[mV']]]/Tabulka3[[#This Row],[$D$]]</f>
        <v>1.6811393118246531E-2</v>
      </c>
    </row>
    <row r="49" spans="1:6" x14ac:dyDescent="0.3">
      <c r="A49" s="1">
        <v>2.2000000000000002</v>
      </c>
      <c r="B49" s="3">
        <v>10.79</v>
      </c>
      <c r="C49" s="6">
        <f t="shared" si="0"/>
        <v>1166.4938574252883</v>
      </c>
      <c r="D49" s="9">
        <f>(4.135667662*10^(-15)*3*10^8)/(Tabulka3[[#This Row],[$\lambda$ '[nm']]]*10^(-9))</f>
        <v>1.063614943792762</v>
      </c>
      <c r="E49" s="9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137.35722916644215</v>
      </c>
      <c r="F49" s="7">
        <f>Tabulka3[[#This Row],[$U$ '[mV']]]/Tabulka3[[#This Row],[$D$]]</f>
        <v>1.6016630601467345E-2</v>
      </c>
    </row>
    <row r="50" spans="1:6" x14ac:dyDescent="0.3">
      <c r="A50" s="1">
        <v>2.1</v>
      </c>
      <c r="B50" s="3">
        <v>10.8</v>
      </c>
      <c r="C50" s="6">
        <f t="shared" si="0"/>
        <v>1160.1309565604897</v>
      </c>
      <c r="D50" s="9">
        <f>(4.135667662*10^(-15)*3*10^8)/(Tabulka3[[#This Row],[$\lambda$ '[nm']]]*10^(-9))</f>
        <v>1.0694484890553901</v>
      </c>
      <c r="E50" s="9">
        <f>4.341*10^(-13)*Tabulka3[[#This Row],[$\lambda$ '[nm']]]^5-(2.727*10^(-9))*Tabulka3[[#This Row],[$\lambda$ '[nm']]]^4+(6.259*10^(-6))*Tabulka3[[#This Row],[$\lambda$ '[nm']]]^3-0.00626*Tabulka3[[#This Row],[$\lambda$ '[nm']]]^2+2.263*Tabulka3[[#This Row],[$\lambda$ '[nm']]]+192.514</f>
        <v>137.91904458546458</v>
      </c>
      <c r="F50" s="7">
        <f>Tabulka3[[#This Row],[$U$ '[mV']]]/Tabulka3[[#This Row],[$D$]]</f>
        <v>1.5226323574904761E-2</v>
      </c>
    </row>
    <row r="51" spans="1:6" x14ac:dyDescent="0.3">
      <c r="A51" s="2"/>
    </row>
    <row r="52" spans="1:6" x14ac:dyDescent="0.3">
      <c r="A52" s="2"/>
    </row>
  </sheetData>
  <mergeCells count="1">
    <mergeCell ref="P1:Q1"/>
  </mergeCells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F8E41-5FDB-46CF-8F5A-45B6E4CE0C46}">
  <dimension ref="A1:O43"/>
  <sheetViews>
    <sheetView zoomScaleNormal="100" workbookViewId="0">
      <selection activeCell="H16" sqref="H16"/>
    </sheetView>
  </sheetViews>
  <sheetFormatPr defaultRowHeight="14.4" x14ac:dyDescent="0.3"/>
  <cols>
    <col min="1" max="1" width="11.5546875" customWidth="1"/>
    <col min="2" max="2" width="11.77734375" customWidth="1"/>
    <col min="3" max="3" width="18.44140625" customWidth="1"/>
    <col min="4" max="4" width="12.6640625" bestFit="1" customWidth="1"/>
    <col min="5" max="5" width="12" bestFit="1" customWidth="1"/>
    <col min="7" max="7" width="9.5546875" customWidth="1"/>
    <col min="8" max="8" width="16.77734375" customWidth="1"/>
  </cols>
  <sheetData>
    <row r="1" spans="1:15" x14ac:dyDescent="0.3">
      <c r="A1" t="s">
        <v>0</v>
      </c>
      <c r="B1" t="s">
        <v>17</v>
      </c>
      <c r="C1" t="s">
        <v>13</v>
      </c>
      <c r="D1" t="s">
        <v>14</v>
      </c>
      <c r="E1" t="s">
        <v>18</v>
      </c>
      <c r="F1" t="s">
        <v>19</v>
      </c>
      <c r="H1" t="s">
        <v>23</v>
      </c>
      <c r="N1" s="5" t="s">
        <v>1</v>
      </c>
      <c r="O1" s="5"/>
    </row>
    <row r="2" spans="1:15" x14ac:dyDescent="0.3">
      <c r="A2" s="1">
        <v>0</v>
      </c>
      <c r="B2" s="3">
        <v>10.75</v>
      </c>
      <c r="C2" s="1">
        <f>B2^5*(-1.9216818298572) + B2^4*124.6679652823 + B2^3*(-3248.2877007248) + B2^2*42517.913388567 + B2*(-279840.82479104) + 742322.81951901</f>
        <v>1192.5848089932697</v>
      </c>
      <c r="D2">
        <f>(4.135667662*10^(-15)*3*10^8)/(Tabulka2[[#This Row],[$\lambda$ '[nm']]]*10^(-9))</f>
        <v>1.0403455496362959</v>
      </c>
      <c r="E2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135.27241884182274</v>
      </c>
      <c r="F2">
        <f>Tabulka2[[#This Row],[$U$ '[mV']]]/Tabulka2[[#This Row],[$D$]]</f>
        <v>0</v>
      </c>
      <c r="H2">
        <f>MAX(Tabulka2[$S$])</f>
        <v>1.7339417512227839E-2</v>
      </c>
      <c r="N2" t="s">
        <v>2</v>
      </c>
      <c r="O2" t="s">
        <v>3</v>
      </c>
    </row>
    <row r="3" spans="1:15" x14ac:dyDescent="0.3">
      <c r="A3" s="1">
        <v>0.1</v>
      </c>
      <c r="B3" s="3">
        <v>10.85</v>
      </c>
      <c r="C3" s="1">
        <f>B3^5*(-1.9216818298572) + B3^4*124.6679652823 + B3^3*(-3248.2877007248) + B3^2*42517.913388567 + B3*(-279840.82479104) + 742322.81951901</f>
        <v>1129.244185820804</v>
      </c>
      <c r="D3">
        <f>(4.135667662*10^(-15)*3*10^8)/(Tabulka2[[#This Row],[$\lambda$ '[nm']]]*10^(-9))</f>
        <v>1.0986997446421944</v>
      </c>
      <c r="E3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140.98403808990804</v>
      </c>
      <c r="F3">
        <f>Tabulka2[[#This Row],[$U$ '[mV']]]/Tabulka2[[#This Row],[$D$]]</f>
        <v>7.0930015450563436E-4</v>
      </c>
      <c r="H3" t="s">
        <v>24</v>
      </c>
      <c r="N3">
        <v>0.2</v>
      </c>
      <c r="O3">
        <v>0.15</v>
      </c>
    </row>
    <row r="4" spans="1:15" x14ac:dyDescent="0.3">
      <c r="A4" s="1">
        <v>0.2</v>
      </c>
      <c r="B4" s="3">
        <v>10.87</v>
      </c>
      <c r="C4" s="1">
        <f>B4^5*(-1.9216818298572) + B4^4*124.6679652823 + B4^3*(-3248.2877007248) + B4^2*42517.913388567 + B4*(-279840.82479104) + 742322.81951901</f>
        <v>1117.3110181038501</v>
      </c>
      <c r="D4">
        <f>(4.135667662*10^(-15)*3*10^8)/(Tabulka2[[#This Row],[$\lambda$ '[nm']]]*10^(-9))</f>
        <v>1.1104341391938921</v>
      </c>
      <c r="E4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142.33175182074444</v>
      </c>
      <c r="F4">
        <f>Tabulka2[[#This Row],[$U$ '[mV']]]/Tabulka2[[#This Row],[$D$]]</f>
        <v>1.4051678381074391E-3</v>
      </c>
      <c r="H4">
        <f>H2/2</f>
        <v>8.6697087561139197E-3</v>
      </c>
    </row>
    <row r="5" spans="1:15" x14ac:dyDescent="0.3">
      <c r="A5" s="1">
        <v>0.3</v>
      </c>
      <c r="B5" s="3">
        <v>10.89</v>
      </c>
      <c r="C5" s="1">
        <f>B5^5*(-1.9216818298572) + B5^4*124.6679652823 + B5^3*(-3248.2877007248) + B5^2*42517.913388567 + B5*(-279840.82479104) + 742322.81951901</f>
        <v>1105.6115487074712</v>
      </c>
      <c r="D5">
        <f>(4.135667662*10^(-15)*3*10^8)/(Tabulka2[[#This Row],[$\lambda$ '[nm']]]*10^(-9))</f>
        <v>1.1221846407542104</v>
      </c>
      <c r="E5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143.74942874991882</v>
      </c>
      <c r="F5">
        <f>Tabulka2[[#This Row],[$U$ '[mV']]]/Tabulka2[[#This Row],[$D$]]</f>
        <v>2.0869648151570093E-3</v>
      </c>
    </row>
    <row r="6" spans="1:15" x14ac:dyDescent="0.3">
      <c r="A6" s="1">
        <v>0.4</v>
      </c>
      <c r="B6" s="3">
        <v>10.91</v>
      </c>
      <c r="C6" s="1">
        <f>B6^5*(-1.9216818298572) + B6^4*124.6679652823 + B6^3*(-3248.2877007248) + B6^2*42517.913388567 + B6*(-279840.82479104) + 742322.81951901</f>
        <v>1094.1410967140691</v>
      </c>
      <c r="D6">
        <f>(4.135667662*10^(-15)*3*10^8)/(Tabulka2[[#This Row],[$\lambda$ '[nm']]]*10^(-9))</f>
        <v>1.1339490878517207</v>
      </c>
      <c r="E6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145.23666046578444</v>
      </c>
      <c r="F6">
        <f>Tabulka2[[#This Row],[$U$ '[mV']]]/Tabulka2[[#This Row],[$D$]]</f>
        <v>2.7541255680017095E-3</v>
      </c>
    </row>
    <row r="7" spans="1:15" x14ac:dyDescent="0.3">
      <c r="A7" s="1">
        <v>0.5</v>
      </c>
      <c r="B7" s="3">
        <v>10.93</v>
      </c>
      <c r="C7" s="1">
        <f>B7^5*(-1.9216818298572) + B7^4*124.6679652823 + B7^3*(-3248.2877007248) + B7^2*42517.913388567 + B7*(-279840.82479104) + 742322.81951901</f>
        <v>1082.8950581304962</v>
      </c>
      <c r="D7">
        <f>(4.135667662*10^(-15)*3*10^8)/(Tabulka2[[#This Row],[$\lambda$ '[nm']]]*10^(-9))</f>
        <v>1.1457253307092727</v>
      </c>
      <c r="E7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146.79261250171601</v>
      </c>
      <c r="F7">
        <f>Tabulka2[[#This Row],[$U$ '[mV']]]/Tabulka2[[#This Row],[$D$]]</f>
        <v>3.4061659607982995E-3</v>
      </c>
    </row>
    <row r="8" spans="1:15" x14ac:dyDescent="0.3">
      <c r="A8" s="1">
        <v>0.6</v>
      </c>
      <c r="B8" s="3">
        <v>10.94</v>
      </c>
      <c r="C8" s="1">
        <f>B8^5*(-1.9216818298572) + B8^4*124.6679652823 + B8^3*(-3248.2877007248) + B8^2*42517.913388567 + B8*(-279840.82479104) + 742322.81951901</f>
        <v>1077.3547759709181</v>
      </c>
      <c r="D8">
        <f>(4.135667662*10^(-15)*3*10^8)/(Tabulka2[[#This Row],[$\lambda$ '[nm']]]*10^(-9))</f>
        <v>1.1516172075088951</v>
      </c>
      <c r="E8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147.59599375723462</v>
      </c>
      <c r="F8">
        <f>Tabulka2[[#This Row],[$U$ '[mV']]]/Tabulka2[[#This Row],[$D$]]</f>
        <v>4.0651509890361785E-3</v>
      </c>
    </row>
    <row r="9" spans="1:15" x14ac:dyDescent="0.3">
      <c r="A9" s="1">
        <v>0.7</v>
      </c>
      <c r="B9" s="3">
        <v>10.95</v>
      </c>
      <c r="C9" s="1">
        <f>B9^5*(-1.9216818298572) + B9^4*124.6679652823 + B9^3*(-3248.2877007248) + B9^2*42517.913388567 + B9*(-279840.82479104) + 742322.81951901</f>
        <v>1071.8689051495166</v>
      </c>
      <c r="D9">
        <f>(4.135667662*10^(-15)*3*10^8)/(Tabulka2[[#This Row],[$\lambda$ '[nm']]]*10^(-9))</f>
        <v>1.1575112335467299</v>
      </c>
      <c r="E9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148.41607440634687</v>
      </c>
      <c r="F9">
        <f>Tabulka2[[#This Row],[$U$ '[mV']]]/Tabulka2[[#This Row],[$D$]]</f>
        <v>4.7164702529692102E-3</v>
      </c>
    </row>
    <row r="10" spans="1:15" x14ac:dyDescent="0.3">
      <c r="A10" s="1">
        <v>0.8</v>
      </c>
      <c r="B10" s="3">
        <v>10.96</v>
      </c>
      <c r="C10" s="1">
        <f>B10^5*(-1.9216818298572) + B10^4*124.6679652823 + B10^3*(-3248.2877007248) + B10^2*42517.913388567 + B10*(-279840.82479104) + 742322.81951901</f>
        <v>1066.4368914706865</v>
      </c>
      <c r="D10">
        <f>(4.135667662*10^(-15)*3*10^8)/(Tabulka2[[#This Row],[$\lambda$ '[nm']]]*10^(-9))</f>
        <v>1.1634071444105734</v>
      </c>
      <c r="E10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149.25265208522512</v>
      </c>
      <c r="F10">
        <f>Tabulka2[[#This Row],[$U$ '[mV']]]/Tabulka2[[#This Row],[$D$]]</f>
        <v>5.3600387585956604E-3</v>
      </c>
    </row>
    <row r="11" spans="1:15" x14ac:dyDescent="0.3">
      <c r="A11" s="1">
        <v>0.9</v>
      </c>
      <c r="B11" s="3">
        <v>10.97</v>
      </c>
      <c r="C11" s="1">
        <f>B11^5*(-1.9216818298572) + B11^4*124.6679652823 + B11^3*(-3248.2877007248) + B11^2*42517.913388567 + B11*(-279840.82479104) + 742322.81951901</f>
        <v>1061.0581854149932</v>
      </c>
      <c r="D11">
        <f>(4.135667662*10^(-15)*3*10^8)/(Tabulka2[[#This Row],[$\lambda$ '[nm']]]*10^(-9))</f>
        <v>1.1693046768351789</v>
      </c>
      <c r="E11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150.10550661494278</v>
      </c>
      <c r="F11">
        <f>Tabulka2[[#This Row],[$U$ '[mV']]]/Tabulka2[[#This Row],[$D$]]</f>
        <v>5.9957827017547028E-3</v>
      </c>
    </row>
    <row r="12" spans="1:15" x14ac:dyDescent="0.3">
      <c r="A12" s="1">
        <v>1</v>
      </c>
      <c r="B12" s="3">
        <v>10.98</v>
      </c>
      <c r="C12" s="1">
        <f>B12^5*(-1.9216818298572) + B12^4*124.6679652823 + B12^3*(-3248.2877007248) + B12^2*42517.913388567 + B12*(-279840.82479104) + 742322.81951901</f>
        <v>1055.7322421019198</v>
      </c>
      <c r="D12">
        <f>(4.135667662*10^(-15)*3*10^8)/(Tabulka2[[#This Row],[$\lambda$ '[nm']]]*10^(-9))</f>
        <v>1.1752035687854114</v>
      </c>
      <c r="E12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150.97440129548329</v>
      </c>
      <c r="F12">
        <f>Tabulka2[[#This Row],[$U$ '[mV']]]/Tabulka2[[#This Row],[$D$]]</f>
        <v>6.6236394476095672E-3</v>
      </c>
    </row>
    <row r="13" spans="1:15" x14ac:dyDescent="0.3">
      <c r="A13" s="1">
        <v>1.1000000000000001</v>
      </c>
      <c r="B13" s="3">
        <v>10.99</v>
      </c>
      <c r="C13" s="1">
        <f>B13^5*(-1.9216818298572) + B13^4*124.6679652823 + B13^3*(-3248.2877007248) + B13^2*42517.913388567 + B13*(-279840.82479104) + 742322.81951901</f>
        <v>1050.4585212777602</v>
      </c>
      <c r="D13">
        <f>(4.135667662*10^(-15)*3*10^8)/(Tabulka2[[#This Row],[$\lambda$ '[nm']]]*10^(-9))</f>
        <v>1.1811035595111674</v>
      </c>
      <c r="E13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151.85908414758376</v>
      </c>
      <c r="F13">
        <f>Tabulka2[[#This Row],[$U$ '[mV']]]/Tabulka2[[#This Row],[$D$]]</f>
        <v>7.243557447844007E-3</v>
      </c>
    </row>
    <row r="14" spans="1:15" x14ac:dyDescent="0.3">
      <c r="A14" s="1">
        <v>1.2</v>
      </c>
      <c r="B14" s="3">
        <v>10.994999999999999</v>
      </c>
      <c r="C14" s="1">
        <f>B14^5*(-1.9216818298572) + B14^4*124.6679652823 + B14^3*(-3248.2877007248) + B14^2*42517.913388567 + B14*(-279840.82479104) + 742322.81951901</f>
        <v>1047.8410767285386</v>
      </c>
      <c r="D14">
        <f>(4.135667662*10^(-15)*3*10^8)/(Tabulka2[[#This Row],[$\lambda$ '[nm']]]*10^(-9))</f>
        <v>1.1840538857987766</v>
      </c>
      <c r="E14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152.30726351188821</v>
      </c>
      <c r="F14">
        <f>Tabulka2[[#This Row],[$U$ '[mV']]]/Tabulka2[[#This Row],[$D$]]</f>
        <v>7.8788100602065845E-3</v>
      </c>
    </row>
    <row r="15" spans="1:15" x14ac:dyDescent="0.3">
      <c r="A15" s="13">
        <v>1.3</v>
      </c>
      <c r="B15" s="14">
        <v>11.005000000000001</v>
      </c>
      <c r="C15" s="13">
        <f>B15^5*(-1.9216818298572) + B15^4*124.6679652823 + B15^3*(-3248.2877007248) + B15^2*42517.913388567 + B15*(-279840.82479104) + 742322.81951901</f>
        <v>1042.6446867218474</v>
      </c>
      <c r="D15" s="15">
        <f>(4.135667662*10^(-15)*3*10^8)/(Tabulka2[[#This Row],[$\lambda$ '[nm']]]*10^(-9))</f>
        <v>1.189955038759037</v>
      </c>
      <c r="E15" s="15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153.2151256688702</v>
      </c>
      <c r="F15" s="15">
        <f>Tabulka2[[#This Row],[$U$ '[mV']]]/Tabulka2[[#This Row],[$D$]]</f>
        <v>8.4848019692884032E-3</v>
      </c>
      <c r="H15">
        <f>(F16+F15)/2</f>
        <v>8.7974762873975227E-3</v>
      </c>
    </row>
    <row r="16" spans="1:15" x14ac:dyDescent="0.3">
      <c r="A16" s="13">
        <v>1.4</v>
      </c>
      <c r="B16" s="14">
        <v>11.01</v>
      </c>
      <c r="C16" s="13">
        <f>B16^5*(-1.9216818298572) + B16^4*124.6679652823 + B16^3*(-3248.2877007248) + B16^2*42517.913388567 + B16*(-279840.82479104) + 742322.81951901</f>
        <v>1040.0656090650009</v>
      </c>
      <c r="D16" s="15">
        <f>(4.135667662*10^(-15)*3*10^8)/(Tabulka2[[#This Row],[$\lambda$ '[nm']]]*10^(-9))</f>
        <v>1.1929058011209177</v>
      </c>
      <c r="E16" s="15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153.67473718313374</v>
      </c>
      <c r="F16" s="15">
        <f>Tabulka2[[#This Row],[$U$ '[mV']]]/Tabulka2[[#This Row],[$D$]]</f>
        <v>9.1101506055066422E-3</v>
      </c>
      <c r="H16" s="15">
        <f>(D15+D16)/2</f>
        <v>1.1914304199399774</v>
      </c>
    </row>
    <row r="17" spans="1:6" x14ac:dyDescent="0.3">
      <c r="A17" s="1">
        <v>1.5</v>
      </c>
      <c r="B17" s="3">
        <v>11.02</v>
      </c>
      <c r="C17" s="1">
        <f>B17^5*(-1.9216818298572) + B17^4*124.6679652823 + B17^3*(-3248.2877007248) + B17^2*42517.913388567 + B17*(-279840.82479104) + 742322.81951901</f>
        <v>1034.9453600767301</v>
      </c>
      <c r="D17">
        <f>(4.135667662*10^(-15)*3*10^8)/(Tabulka2[[#This Row],[$\lambda$ '[nm']]]*10^(-9))</f>
        <v>1.1988075375380352</v>
      </c>
      <c r="E17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154.60513754356396</v>
      </c>
      <c r="F17">
        <f>Tabulka2[[#This Row],[$U$ '[mV']]]/Tabulka2[[#This Row],[$D$]]</f>
        <v>9.7021355424061293E-3</v>
      </c>
    </row>
    <row r="18" spans="1:6" x14ac:dyDescent="0.3">
      <c r="A18" s="1">
        <v>1.6</v>
      </c>
      <c r="B18" s="3">
        <v>11.03</v>
      </c>
      <c r="C18" s="1">
        <f>B18^5*(-1.9216818298572) + B18^4*124.6679652823 + B18^3*(-3248.2877007248) + B18^2*42517.913388567 + B18*(-279840.82479104) + 742322.81951901</f>
        <v>1029.8752183370525</v>
      </c>
      <c r="D18">
        <f>(4.135667662*10^(-15)*3*10^8)/(Tabulka2[[#This Row],[$\lambda$ '[nm']]]*10^(-9))</f>
        <v>1.2047093439177694</v>
      </c>
      <c r="E18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155.55018858880146</v>
      </c>
      <c r="F18">
        <f>Tabulka2[[#This Row],[$U$ '[mV']]]/Tabulka2[[#This Row],[$D$]]</f>
        <v>1.0286069174944023E-2</v>
      </c>
    </row>
    <row r="19" spans="1:6" x14ac:dyDescent="0.3">
      <c r="A19" s="1">
        <v>1.7</v>
      </c>
      <c r="B19" s="3">
        <v>11.035</v>
      </c>
      <c r="C19" s="1">
        <f>B19^5*(-1.9216818298572) + B19^4*124.6679652823 + B19^3*(-3248.2877007248) + B19^2*42517.913388567 + B19*(-279840.82479104) + 742322.81951901</f>
        <v>1027.3587757936912</v>
      </c>
      <c r="D19">
        <f>(4.135667662*10^(-15)*3*10^8)/(Tabulka2[[#This Row],[$\lambda$ '[nm']]]*10^(-9))</f>
        <v>1.2076601941142624</v>
      </c>
      <c r="E19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156.02811117270937</v>
      </c>
      <c r="F19">
        <f>Tabulka2[[#This Row],[$U$ '[mV']]]/Tabulka2[[#This Row],[$D$]]</f>
        <v>1.0895472535191108E-2</v>
      </c>
    </row>
    <row r="20" spans="1:6" x14ac:dyDescent="0.3">
      <c r="A20" s="1">
        <v>1.8</v>
      </c>
      <c r="B20" s="3">
        <v>11.045</v>
      </c>
      <c r="C20" s="1">
        <f>B20^5*(-1.9216818298572) + B20^4*124.6679652823 + B20^3*(-3248.2877007248) + B20^2*42517.913388567 + B20*(-279840.82479104) + 742322.81951901</f>
        <v>1022.3628260452533</v>
      </c>
      <c r="D20">
        <f>(4.135667662*10^(-15)*3*10^8)/(Tabulka2[[#This Row],[$\lambda$ '[nm']]]*10^(-9))</f>
        <v>1.2135616309518305</v>
      </c>
      <c r="E20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156.9945516586439</v>
      </c>
      <c r="F20">
        <f>Tabulka2[[#This Row],[$U$ '[mV']]]/Tabulka2[[#This Row],[$D$]]</f>
        <v>1.1465366033298867E-2</v>
      </c>
    </row>
    <row r="21" spans="1:6" x14ac:dyDescent="0.3">
      <c r="A21" s="1">
        <v>1.9</v>
      </c>
      <c r="B21" s="3">
        <v>11.048</v>
      </c>
      <c r="C21" s="1">
        <f>B21^5*(-1.9216818298572) + B21^4*124.6679652823 + B21^3*(-3248.2877007248) + B21^2*42517.913388567 + B21*(-279840.82479104) + 742322.81951901</f>
        <v>1020.8735845220508</v>
      </c>
      <c r="D21">
        <f>(4.135667662*10^(-15)*3*10^8)/(Tabulka2[[#This Row],[$\lambda$ '[nm']]]*10^(-9))</f>
        <v>1.2153319641244973</v>
      </c>
      <c r="E21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157.2872006946676</v>
      </c>
      <c r="F21">
        <f>Tabulka2[[#This Row],[$U$ '[mV']]]/Tabulka2[[#This Row],[$D$]]</f>
        <v>1.2079813180020656E-2</v>
      </c>
    </row>
    <row r="22" spans="1:6" x14ac:dyDescent="0.3">
      <c r="A22" s="1">
        <v>2</v>
      </c>
      <c r="B22" s="3">
        <v>11.052</v>
      </c>
      <c r="C22" s="1">
        <f>B22^5*(-1.9216818298572) + B22^4*124.6679652823 + B22^3*(-3248.2877007248) + B22^2*42517.913388567 + B22*(-279840.82479104) + 742322.81951901</f>
        <v>1018.8947404870996</v>
      </c>
      <c r="D22">
        <f>(4.135667662*10^(-15)*3*10^8)/(Tabulka2[[#This Row],[$\lambda$ '[nm']]]*10^(-9))</f>
        <v>1.217692318253466</v>
      </c>
      <c r="E22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157.67932396845379</v>
      </c>
      <c r="F22">
        <f>Tabulka2[[#This Row],[$U$ '[mV']]]/Tabulka2[[#This Row],[$D$]]</f>
        <v>1.2683971174306476E-2</v>
      </c>
    </row>
    <row r="23" spans="1:6" x14ac:dyDescent="0.3">
      <c r="A23" s="1">
        <v>2.1</v>
      </c>
      <c r="B23" s="3">
        <v>11.06</v>
      </c>
      <c r="C23" s="1">
        <f>B23^5*(-1.9216818298572) + B23^4*124.6679652823 + B23^3*(-3248.2877007248) + B23^2*42517.913388567 + B23*(-279840.82479104) + 742322.81951901</f>
        <v>1014.9602841661545</v>
      </c>
      <c r="D23">
        <f>(4.135667662*10^(-15)*3*10^8)/(Tabulka2[[#This Row],[$\lambda$ '[nm']]]*10^(-9))</f>
        <v>1.2224126578699612</v>
      </c>
      <c r="E23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158.47008918938116</v>
      </c>
      <c r="F23">
        <f>Tabulka2[[#This Row],[$U$ '[mV']]]/Tabulka2[[#This Row],[$D$]]</f>
        <v>1.3251712110102844E-2</v>
      </c>
    </row>
    <row r="24" spans="1:6" x14ac:dyDescent="0.3">
      <c r="A24" s="1">
        <v>2.2000000000000002</v>
      </c>
      <c r="B24" s="3">
        <v>11.065</v>
      </c>
      <c r="C24" s="1">
        <f>B24^5*(-1.9216818298572) + B24^4*124.6679652823 + B24^3*(-3248.2877007248) + B24^2*42517.913388567 + B24*(-279840.82479104) + 742322.81951901</f>
        <v>1012.5168860569829</v>
      </c>
      <c r="D24">
        <f>(4.135667662*10^(-15)*3*10^8)/(Tabulka2[[#This Row],[$\lambda$ '[nm']]]*10^(-9))</f>
        <v>1.225362574871838</v>
      </c>
      <c r="E24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158.96866928080624</v>
      </c>
      <c r="F24">
        <f>Tabulka2[[#This Row],[$U$ '[mV']]]/Tabulka2[[#This Row],[$D$]]</f>
        <v>1.3839204982674071E-2</v>
      </c>
    </row>
    <row r="25" spans="1:6" x14ac:dyDescent="0.3">
      <c r="A25" s="1">
        <v>2.2999999999999998</v>
      </c>
      <c r="B25" s="3">
        <v>11.07</v>
      </c>
      <c r="C25" s="1">
        <f>B25^5*(-1.9216818298572) + B25^4*124.6679652823 + B25^3*(-3248.2877007248) + B25^2*42517.913388567 + B25*(-279840.82479104) + 742322.81951901</f>
        <v>1010.0854413165944</v>
      </c>
      <c r="D25">
        <f>(4.135667662*10^(-15)*3*10^8)/(Tabulka2[[#This Row],[$\lambda$ '[nm']]]*10^(-9))</f>
        <v>1.228312227708986</v>
      </c>
      <c r="E25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159.47054603763797</v>
      </c>
      <c r="F25">
        <f>Tabulka2[[#This Row],[$U$ '[mV']]]/Tabulka2[[#This Row],[$D$]]</f>
        <v>1.4422726059125411E-2</v>
      </c>
    </row>
    <row r="26" spans="1:6" x14ac:dyDescent="0.3">
      <c r="A26" s="1">
        <v>2.4</v>
      </c>
      <c r="B26" s="3">
        <v>11.08</v>
      </c>
      <c r="C26" s="1">
        <f>B26^5*(-1.9216818298572) + B26^4*124.6679652823 + B26^3*(-3248.2877007248) + B26^2*42517.913388567 + B26*(-279840.82479104) + 742322.81951901</f>
        <v>1005.2581629162887</v>
      </c>
      <c r="D26">
        <f>(4.135667662*10^(-15)*3*10^8)/(Tabulka2[[#This Row],[$\lambda$ '[nm']]]*10^(-9))</f>
        <v>1.2342106180970325</v>
      </c>
      <c r="E26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160.48401791078902</v>
      </c>
      <c r="F26">
        <f>Tabulka2[[#This Row],[$U$ '[mV']]]/Tabulka2[[#This Row],[$D$]]</f>
        <v>1.4954760176394192E-2</v>
      </c>
    </row>
    <row r="27" spans="1:6" x14ac:dyDescent="0.3">
      <c r="A27" s="1">
        <v>2.5</v>
      </c>
      <c r="B27" s="3">
        <v>11.09</v>
      </c>
      <c r="C27" s="1">
        <f>B27^5*(-1.9216818298572) + B27^4*124.6679652823 + B27^3*(-3248.2877007248) + B27^2*42517.913388567 + B27*(-279840.82479104) + 742322.81951901</f>
        <v>1000.4779536785791</v>
      </c>
      <c r="D27">
        <f>(4.135667662*10^(-15)*3*10^8)/(Tabulka2[[#This Row],[$\lambda$ '[nm']]]*10^(-9))</f>
        <v>1.2401075846180978</v>
      </c>
      <c r="E27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161.51015834735188</v>
      </c>
      <c r="F27">
        <f>Tabulka2[[#This Row],[$U$ '[mV']]]/Tabulka2[[#This Row],[$D$]]</f>
        <v>1.5478902538274863E-2</v>
      </c>
    </row>
    <row r="28" spans="1:6" x14ac:dyDescent="0.3">
      <c r="A28" s="1">
        <v>2.6</v>
      </c>
      <c r="B28" s="3">
        <v>11.1</v>
      </c>
      <c r="C28" s="1">
        <f>B28^5*(-1.9216818298572) + B28^4*124.6679652823 + B28^3*(-3248.2877007248) + B28^2*42517.913388567 + B28*(-279840.82479104) + 742322.81951901</f>
        <v>995.74432268098462</v>
      </c>
      <c r="D28">
        <f>(4.135667662*10^(-15)*3*10^8)/(Tabulka2[[#This Row],[$\lambda$ '[nm']]]*10^(-9))</f>
        <v>1.2460028848163405</v>
      </c>
      <c r="E28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162.54861632400377</v>
      </c>
      <c r="F28">
        <f>Tabulka2[[#This Row],[$U$ '[mV']]]/Tabulka2[[#This Row],[$D$]]</f>
        <v>1.5995214593629577E-2</v>
      </c>
    </row>
    <row r="29" spans="1:6" x14ac:dyDescent="0.3">
      <c r="A29" s="1">
        <v>2.7</v>
      </c>
      <c r="B29" s="3">
        <v>11.11</v>
      </c>
      <c r="C29" s="1">
        <f>B29^5*(-1.9216818298572) + B29^4*124.6679652823 + B29^3*(-3248.2877007248) + B29^2*42517.913388567 + B29*(-279840.82479104) + 742322.81951901</f>
        <v>991.05678335169796</v>
      </c>
      <c r="D29">
        <f>(4.135667662*10^(-15)*3*10^8)/(Tabulka2[[#This Row],[$\lambda$ '[nm']]]*10^(-9))</f>
        <v>1.251896278237481</v>
      </c>
      <c r="E29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163.59903698262804</v>
      </c>
      <c r="F29">
        <f>Tabulka2[[#This Row],[$U$ '[mV']]]/Tabulka2[[#This Row],[$D$]]</f>
        <v>1.6503764629657955E-2</v>
      </c>
    </row>
    <row r="30" spans="1:6" x14ac:dyDescent="0.3">
      <c r="A30" s="1">
        <v>2.8</v>
      </c>
      <c r="B30" s="3">
        <v>11.12</v>
      </c>
      <c r="C30" s="1">
        <f>B30^5*(-1.9216818298572) + B30^4*124.6679652823 + B30^3*(-3248.2877007248) + B30^2*42517.913388567 + B30*(-279840.82479104) + 742322.81951901</f>
        <v>986.41485344304238</v>
      </c>
      <c r="D30">
        <f>(4.135667662*10^(-15)*3*10^8)/(Tabulka2[[#This Row],[$\lambda$ '[nm']]]*10^(-9))</f>
        <v>1.2577875264848093</v>
      </c>
      <c r="E30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164.66106232370691</v>
      </c>
      <c r="F30">
        <f>Tabulka2[[#This Row],[$U$ '[mV']]]/Tabulka2[[#This Row],[$D$]]</f>
        <v>1.7004627326498625E-2</v>
      </c>
    </row>
    <row r="31" spans="1:6" x14ac:dyDescent="0.3">
      <c r="A31" s="1">
        <v>2.9</v>
      </c>
      <c r="B31" s="3">
        <v>11.15</v>
      </c>
      <c r="C31" s="1">
        <f>B31^5*(-1.9216818298572) + B31^4*124.6679652823 + B31^3*(-3248.2877007248) + B31^2*42517.913388567 + B31*(-279840.82479104) + 742322.81951901</f>
        <v>972.75796210824046</v>
      </c>
      <c r="D31">
        <f>(4.135667662*10^(-15)*3*10^8)/(Tabulka2[[#This Row],[$\lambda$ '[nm']]]*10^(-9))</f>
        <v>1.2754460481732302</v>
      </c>
      <c r="E31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167.91315289862348</v>
      </c>
      <c r="F31">
        <f>Tabulka2[[#This Row],[$U$ '[mV']]]/Tabulka2[[#This Row],[$D$]]</f>
        <v>1.7270832867695939E-2</v>
      </c>
    </row>
    <row r="32" spans="1:6" x14ac:dyDescent="0.3">
      <c r="A32" s="1">
        <v>2.95</v>
      </c>
      <c r="B32" s="3">
        <v>11.17</v>
      </c>
      <c r="C32" s="1">
        <f>B32^5*(-1.9216818298572) + B32^4*124.6679652823 + B32^3*(-3248.2877007248) + B32^2*42517.913388567 + B32*(-279840.82479104) + 742322.81951901</f>
        <v>963.87276620382909</v>
      </c>
      <c r="D32">
        <f>(4.135667662*10^(-15)*3*10^8)/(Tabulka2[[#This Row],[$\lambda$ '[nm']]]*10^(-9))</f>
        <v>1.2872033966541498</v>
      </c>
      <c r="E32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170.13258939751847</v>
      </c>
      <c r="F32">
        <f>Tabulka2[[#This Row],[$U$ '[mV']]]/Tabulka2[[#This Row],[$D$]]</f>
        <v>1.7339417512227839E-2</v>
      </c>
    </row>
    <row r="33" spans="1:6" x14ac:dyDescent="0.3">
      <c r="A33" s="1">
        <v>2.92</v>
      </c>
      <c r="B33" s="3">
        <v>11.18</v>
      </c>
      <c r="C33" s="1">
        <f>B33^5*(-1.9216818298572) + B33^4*124.6679652823 + B33^3*(-3248.2877007248) + B33^2*42517.913388567 + B33*(-279840.82479104) + 742322.81951901</f>
        <v>959.49460478604306</v>
      </c>
      <c r="D33">
        <f>(4.135667662*10^(-15)*3*10^8)/(Tabulka2[[#This Row],[$\lambda$ '[nm']]]*10^(-9))</f>
        <v>1.2930768890322866</v>
      </c>
      <c r="E33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171.25662753945915</v>
      </c>
      <c r="F33">
        <f>Tabulka2[[#This Row],[$U$ '[mV']]]/Tabulka2[[#This Row],[$D$]]</f>
        <v>1.7050435022301278E-2</v>
      </c>
    </row>
    <row r="34" spans="1:6" x14ac:dyDescent="0.3">
      <c r="A34" s="1">
        <v>2.92</v>
      </c>
      <c r="B34" s="3">
        <v>11.19</v>
      </c>
      <c r="C34" s="1">
        <f>B34^5*(-1.9216818298572) + B34^4*124.6679652823 + B34^3*(-3248.2877007248) + B34^2*42517.913388567 + B34*(-279840.82479104) + 742322.81951901</f>
        <v>955.15879616432358</v>
      </c>
      <c r="D34">
        <f>(4.135667662*10^(-15)*3*10^8)/(Tabulka2[[#This Row],[$\lambda$ '[nm']]]*10^(-9))</f>
        <v>1.2989466291702898</v>
      </c>
      <c r="E34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172.38972744721411</v>
      </c>
      <c r="F34">
        <f>Tabulka2[[#This Row],[$U$ '[mV']]]/Tabulka2[[#This Row],[$D$]]</f>
        <v>1.6938364270539883E-2</v>
      </c>
    </row>
    <row r="35" spans="1:6" x14ac:dyDescent="0.3">
      <c r="A35" s="1">
        <v>2.9</v>
      </c>
      <c r="B35" s="3">
        <v>11.2</v>
      </c>
      <c r="C35" s="1">
        <f>B35^5*(-1.9216818298572) + B35^4*124.6679652823 + B35^3*(-3248.2877007248) + B35^2*42517.913388567 + B35*(-279840.82479104) + 742322.81951901</f>
        <v>950.86489184538368</v>
      </c>
      <c r="D35">
        <f>(4.135667662*10^(-15)*3*10^8)/(Tabulka2[[#This Row],[$\lambda$ '[nm']]]*10^(-9))</f>
        <v>1.3048123968402288</v>
      </c>
      <c r="E35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173.53152691102912</v>
      </c>
      <c r="F35">
        <f>Tabulka2[[#This Row],[$U$ '[mV']]]/Tabulka2[[#This Row],[$D$]]</f>
        <v>1.6711660708701372E-2</v>
      </c>
    </row>
    <row r="36" spans="1:6" x14ac:dyDescent="0.3">
      <c r="A36" s="1">
        <v>2.8</v>
      </c>
      <c r="B36" s="3">
        <v>11.23</v>
      </c>
      <c r="C36" s="1">
        <f>B36^5*(-1.9216818298572) + B36^4*124.6679652823 + B36^3*(-3248.2877007248) + B36^2*42517.913388567 + B36*(-279840.82479104) + 742322.81951901</f>
        <v>938.23018139705528</v>
      </c>
      <c r="D36">
        <f>(4.135667662*10^(-15)*3*10^8)/(Tabulka2[[#This Row],[$\lambda$ '[nm']]]*10^(-9))</f>
        <v>1.3223836998640961</v>
      </c>
      <c r="E36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177.00552727424736</v>
      </c>
      <c r="F36">
        <f>Tabulka2[[#This Row],[$U$ '[mV']]]/Tabulka2[[#This Row],[$D$]]</f>
        <v>1.5818715060020465E-2</v>
      </c>
    </row>
    <row r="37" spans="1:6" x14ac:dyDescent="0.3">
      <c r="A37" s="1">
        <v>2.7</v>
      </c>
      <c r="B37" s="3">
        <v>11.25</v>
      </c>
      <c r="C37" s="1">
        <f>B37^5*(-1.9216818298572) + B37^4*124.6679652823 + B37^3*(-3248.2877007248) + B37^2*42517.913388567 + B37*(-279840.82479104) + 742322.81951901</f>
        <v>930.00852443196345</v>
      </c>
      <c r="D37">
        <f>(4.135667662*10^(-15)*3*10^8)/(Tabulka2[[#This Row],[$\lambda$ '[nm']]]*10^(-9))</f>
        <v>1.3340741143827717</v>
      </c>
      <c r="E37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179.35847523964492</v>
      </c>
      <c r="F37">
        <f>Tabulka2[[#This Row],[$U$ '[mV']]]/Tabulka2[[#This Row],[$D$]]</f>
        <v>1.5053651612461966E-2</v>
      </c>
    </row>
    <row r="38" spans="1:6" x14ac:dyDescent="0.3">
      <c r="A38" s="1">
        <v>2.6</v>
      </c>
      <c r="B38" s="3">
        <v>11.26</v>
      </c>
      <c r="C38" s="1">
        <f>B38^5*(-1.9216818298572) + B38^4*124.6679652823 + B38^3*(-3248.2877007248) + B38^2*42517.913388567 + B38*(-279840.82479104) + 742322.81951901</f>
        <v>925.95685649581719</v>
      </c>
      <c r="D38">
        <f>(4.135667662*10^(-15)*3*10^8)/(Tabulka2[[#This Row],[$\lambda$ '[nm']]]*10^(-9))</f>
        <v>1.3399115627215019</v>
      </c>
      <c r="E38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180.54498256923478</v>
      </c>
      <c r="F38">
        <f>Tabulka2[[#This Row],[$U$ '[mV']]]/Tabulka2[[#This Row],[$D$]]</f>
        <v>1.4400843285705605E-2</v>
      </c>
    </row>
    <row r="39" spans="1:6" x14ac:dyDescent="0.3">
      <c r="A39" s="1">
        <v>2.5</v>
      </c>
      <c r="B39" s="3">
        <v>11.28</v>
      </c>
      <c r="C39" s="1">
        <f>B39^5*(-1.9216818298572) + B39^4*124.6679652823 + B39^3*(-3248.2877007248) + B39^2*42517.913388567 + B39*(-279840.82479104) + 742322.81951901</f>
        <v>917.96974087005947</v>
      </c>
      <c r="D39">
        <f>(4.135667662*10^(-15)*3*10^8)/(Tabulka2[[#This Row],[$\lambda$ '[nm']]]*10^(-9))</f>
        <v>1.3515699302071262</v>
      </c>
      <c r="E39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182.93634653802962</v>
      </c>
      <c r="F39">
        <f>Tabulka2[[#This Row],[$U$ '[mV']]]/Tabulka2[[#This Row],[$D$]]</f>
        <v>1.3665955657862057E-2</v>
      </c>
    </row>
    <row r="40" spans="1:6" x14ac:dyDescent="0.3">
      <c r="A40" s="1">
        <v>2.4</v>
      </c>
      <c r="B40" s="3">
        <v>11.29</v>
      </c>
      <c r="C40" s="1">
        <f>B40^5*(-1.9216818298572) + B40^4*124.6679652823 + B40^3*(-3248.2877007248) + B40^2*42517.913388567 + B40*(-279840.82479104) + 742322.81951901</f>
        <v>914.03346469358075</v>
      </c>
      <c r="D40">
        <f>(4.135667662*10^(-15)*3*10^8)/(Tabulka2[[#This Row],[$\lambda$ '[nm']]]*10^(-9))</f>
        <v>1.3573904528932434</v>
      </c>
      <c r="E40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184.14052788316292</v>
      </c>
      <c r="F40">
        <f>Tabulka2[[#This Row],[$U$ '[mV']]]/Tabulka2[[#This Row],[$D$]]</f>
        <v>1.3033524056815992E-2</v>
      </c>
    </row>
    <row r="41" spans="1:6" x14ac:dyDescent="0.3">
      <c r="A41" s="1">
        <v>2.2999999999999998</v>
      </c>
      <c r="B41" s="3">
        <v>11.315</v>
      </c>
      <c r="C41" s="1">
        <f>B41^5*(-1.9216818298572) + B41^4*124.6679652823 + B41^3*(-3248.2877007248) + B41^2*42517.913388567 + B41*(-279840.82479104) + 742322.81951901</f>
        <v>904.35657408891711</v>
      </c>
      <c r="D41">
        <f>(4.135667662*10^(-15)*3*10^8)/(Tabulka2[[#This Row],[$\lambda$ '[nm']]]*10^(-9))</f>
        <v>1.3719149438924887</v>
      </c>
      <c r="E41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187.17311837302975</v>
      </c>
      <c r="F41">
        <f>Tabulka2[[#This Row],[$U$ '[mV']]]/Tabulka2[[#This Row],[$D$]]</f>
        <v>1.2288089336718626E-2</v>
      </c>
    </row>
    <row r="42" spans="1:6" x14ac:dyDescent="0.3">
      <c r="A42" s="1">
        <v>2.2000000000000002</v>
      </c>
      <c r="B42" s="3">
        <v>11.35</v>
      </c>
      <c r="C42" s="1">
        <f>B42^5*(-1.9216818298572) + B42^4*124.6679652823 + B42^3*(-3248.2877007248) + B42^2*42517.913388567 + B42*(-279840.82479104) + 742322.81951901</f>
        <v>891.19226660497952</v>
      </c>
      <c r="D42">
        <f>(4.135667662*10^(-15)*3*10^8)/(Tabulka2[[#This Row],[$\lambda$ '[nm']]]*10^(-9))</f>
        <v>1.3921802792639579</v>
      </c>
      <c r="E42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191.46402669254996</v>
      </c>
      <c r="F42">
        <f>Tabulka2[[#This Row],[$U$ '[mV']]]/Tabulka2[[#This Row],[$D$]]</f>
        <v>1.149040912804329E-2</v>
      </c>
    </row>
    <row r="43" spans="1:6" x14ac:dyDescent="0.3">
      <c r="A43" s="1">
        <v>2.1</v>
      </c>
      <c r="B43" s="3">
        <v>11.37</v>
      </c>
      <c r="C43" s="1">
        <f>B43^5*(-1.9216818298572) + B43^4*124.6679652823 + B43^3*(-3248.2877007248) + B43^2*42517.913388567 + B43*(-279840.82479104) + 742322.81951901</f>
        <v>883.86487301823217</v>
      </c>
      <c r="D43">
        <f>(4.135667662*10^(-15)*3*10^8)/(Tabulka2[[#This Row],[$\lambda$ '[nm']]]*10^(-9))</f>
        <v>1.4037216960136021</v>
      </c>
      <c r="E43">
        <f>4.341*10^(-13)*Tabulka2[[#This Row],[$\lambda$ '[nm']]]^5-(2.727*10^(-9))*Tabulka2[[#This Row],[$\lambda$ '[nm']]]^4+(6.259*10^(-6))*Tabulka2[[#This Row],[$\lambda$ '[nm']]]^3-0.00626*Tabulka2[[#This Row],[$\lambda$ '[nm']]]^2+2.263*Tabulka2[[#This Row],[$\lambda$ '[nm']]]+192.514</f>
        <v>193.93515929403259</v>
      </c>
      <c r="F43">
        <f>Tabulka2[[#This Row],[$U$ '[mV']]]/Tabulka2[[#This Row],[$D$]]</f>
        <v>1.0828361436082403E-2</v>
      </c>
    </row>
  </sheetData>
  <mergeCells count="1">
    <mergeCell ref="N1:O1"/>
  </mergeCells>
  <pageMargins left="0.7" right="0.7" top="0.78740157499999996" bottom="0.78740157499999996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F5EE9-CE00-48FC-AB0C-6C5F6EC3984D}">
  <dimension ref="A1:K24"/>
  <sheetViews>
    <sheetView tabSelected="1" workbookViewId="0">
      <selection activeCell="K7" sqref="K7"/>
    </sheetView>
  </sheetViews>
  <sheetFormatPr defaultRowHeight="14.4" x14ac:dyDescent="0.3"/>
  <cols>
    <col min="5" max="5" width="9.109375" bestFit="1" customWidth="1"/>
    <col min="8" max="8" width="10.33203125" customWidth="1"/>
    <col min="11" max="11" width="33.88671875" customWidth="1"/>
  </cols>
  <sheetData>
    <row r="1" spans="1:11" x14ac:dyDescent="0.3">
      <c r="A1" t="s">
        <v>4</v>
      </c>
      <c r="B1" t="s">
        <v>5</v>
      </c>
      <c r="D1" s="5" t="s">
        <v>6</v>
      </c>
      <c r="E1" s="5"/>
      <c r="F1" s="8"/>
      <c r="G1" t="s">
        <v>15</v>
      </c>
      <c r="H1" t="s">
        <v>16</v>
      </c>
    </row>
    <row r="2" spans="1:11" x14ac:dyDescent="0.3">
      <c r="A2" s="1">
        <v>10.92</v>
      </c>
      <c r="B2">
        <v>1090</v>
      </c>
      <c r="D2" t="s">
        <v>7</v>
      </c>
      <c r="E2">
        <f>742322.81951901</f>
        <v>742322.81951901002</v>
      </c>
      <c r="F2" s="8"/>
      <c r="G2">
        <v>158</v>
      </c>
      <c r="H2">
        <v>1000</v>
      </c>
      <c r="J2" t="s">
        <v>7</v>
      </c>
      <c r="K2" s="4">
        <f>1756.4820555617</f>
        <v>1756.4820555617</v>
      </c>
    </row>
    <row r="3" spans="1:11" x14ac:dyDescent="0.3">
      <c r="A3" s="1">
        <v>11</v>
      </c>
      <c r="B3">
        <v>1043</v>
      </c>
      <c r="D3" t="s">
        <v>8</v>
      </c>
      <c r="E3" s="4">
        <f>-279840.82479104</f>
        <v>-279840.82479103998</v>
      </c>
      <c r="F3" s="8"/>
      <c r="G3">
        <v>140</v>
      </c>
      <c r="H3">
        <v>1100</v>
      </c>
      <c r="J3" t="s">
        <v>8</v>
      </c>
      <c r="K3">
        <f xml:space="preserve"> 19.734769538166</f>
        <v>19.734769538165999</v>
      </c>
    </row>
    <row r="4" spans="1:11" x14ac:dyDescent="0.3">
      <c r="A4" s="1">
        <v>11.09</v>
      </c>
      <c r="B4">
        <v>1000</v>
      </c>
      <c r="D4" t="s">
        <v>9</v>
      </c>
      <c r="E4">
        <f xml:space="preserve"> 42517.913388567</f>
        <v>42517.913388567002</v>
      </c>
      <c r="F4" s="8"/>
      <c r="G4">
        <v>135</v>
      </c>
      <c r="H4">
        <v>1150</v>
      </c>
      <c r="J4" t="s">
        <v>9</v>
      </c>
      <c r="K4">
        <f xml:space="preserve"> -0.86244292066518</f>
        <v>-0.86244292066518002</v>
      </c>
    </row>
    <row r="5" spans="1:11" x14ac:dyDescent="0.3">
      <c r="A5" s="1">
        <v>11.1</v>
      </c>
      <c r="B5">
        <v>996</v>
      </c>
      <c r="D5" t="s">
        <v>10</v>
      </c>
      <c r="E5">
        <f xml:space="preserve"> -3248.2877007248</f>
        <v>-3248.2877007247998</v>
      </c>
      <c r="F5" s="8"/>
      <c r="G5">
        <v>125</v>
      </c>
      <c r="H5">
        <v>1250</v>
      </c>
      <c r="J5" t="s">
        <v>10</v>
      </c>
      <c r="K5">
        <f xml:space="preserve"> 0.013884426259715</f>
        <v>1.3884426259715E-2</v>
      </c>
    </row>
    <row r="6" spans="1:11" x14ac:dyDescent="0.3">
      <c r="A6" s="1">
        <v>11.15</v>
      </c>
      <c r="B6">
        <v>972</v>
      </c>
      <c r="D6" t="s">
        <v>11</v>
      </c>
      <c r="E6">
        <f xml:space="preserve"> 124.6679652823</f>
        <v>124.6679652823</v>
      </c>
      <c r="F6" s="8"/>
      <c r="G6">
        <v>120</v>
      </c>
      <c r="H6">
        <v>1350</v>
      </c>
      <c r="J6" t="s">
        <v>11</v>
      </c>
      <c r="K6">
        <f xml:space="preserve"> -0.000099682477548419</f>
        <v>-9.9682477548418993E-5</v>
      </c>
    </row>
    <row r="7" spans="1:11" x14ac:dyDescent="0.3">
      <c r="A7" s="1">
        <v>11.2</v>
      </c>
      <c r="B7">
        <v>951</v>
      </c>
      <c r="D7" t="s">
        <v>12</v>
      </c>
      <c r="E7">
        <f xml:space="preserve"> -1.9216818298572</f>
        <v>-1.9216818298572</v>
      </c>
      <c r="F7" s="8"/>
      <c r="G7">
        <v>115</v>
      </c>
      <c r="H7">
        <v>1400</v>
      </c>
      <c r="J7" t="s">
        <v>12</v>
      </c>
      <c r="K7" s="16">
        <f xml:space="preserve"> 2.5405993545854*10^(-7)</f>
        <v>2.5405993545853998E-7</v>
      </c>
    </row>
    <row r="8" spans="1:11" x14ac:dyDescent="0.3">
      <c r="A8" s="1">
        <v>11.25</v>
      </c>
      <c r="B8">
        <v>931</v>
      </c>
      <c r="F8" s="8"/>
      <c r="G8">
        <v>110</v>
      </c>
      <c r="H8">
        <v>1500</v>
      </c>
    </row>
    <row r="9" spans="1:11" x14ac:dyDescent="0.3">
      <c r="A9" s="1">
        <v>11.32</v>
      </c>
      <c r="B9">
        <v>904</v>
      </c>
      <c r="F9" s="8"/>
      <c r="G9">
        <v>95</v>
      </c>
      <c r="H9">
        <v>1600</v>
      </c>
    </row>
    <row r="10" spans="1:11" x14ac:dyDescent="0.3">
      <c r="A10" s="1">
        <v>11.39</v>
      </c>
      <c r="B10">
        <v>878</v>
      </c>
      <c r="F10" s="8"/>
      <c r="G10">
        <v>70</v>
      </c>
      <c r="H10">
        <v>1700</v>
      </c>
    </row>
    <row r="11" spans="1:11" x14ac:dyDescent="0.3">
      <c r="A11" s="1">
        <v>11.44</v>
      </c>
      <c r="B11">
        <v>858</v>
      </c>
      <c r="F11" s="8"/>
      <c r="G11">
        <v>46</v>
      </c>
      <c r="H11">
        <v>1800</v>
      </c>
    </row>
    <row r="12" spans="1:11" x14ac:dyDescent="0.3">
      <c r="A12" s="1">
        <v>11.5</v>
      </c>
      <c r="B12">
        <v>839</v>
      </c>
      <c r="F12" s="8"/>
      <c r="G12">
        <v>35</v>
      </c>
      <c r="H12">
        <v>1850</v>
      </c>
    </row>
    <row r="13" spans="1:11" x14ac:dyDescent="0.3">
      <c r="A13" s="1">
        <v>11.66</v>
      </c>
      <c r="B13">
        <v>791</v>
      </c>
      <c r="F13" s="8"/>
      <c r="G13">
        <v>15</v>
      </c>
      <c r="H13">
        <v>1900</v>
      </c>
    </row>
    <row r="14" spans="1:11" x14ac:dyDescent="0.3">
      <c r="A14" s="1">
        <v>11.85</v>
      </c>
      <c r="B14">
        <v>743</v>
      </c>
      <c r="F14" s="8"/>
    </row>
    <row r="15" spans="1:11" x14ac:dyDescent="0.3">
      <c r="A15" s="1">
        <v>11.95</v>
      </c>
      <c r="B15">
        <v>721</v>
      </c>
      <c r="F15" s="8"/>
    </row>
    <row r="16" spans="1:11" x14ac:dyDescent="0.3">
      <c r="A16" s="1">
        <v>12.08</v>
      </c>
      <c r="B16">
        <v>964</v>
      </c>
      <c r="F16" s="8"/>
    </row>
    <row r="17" spans="1:6" x14ac:dyDescent="0.3">
      <c r="A17" s="1">
        <v>12.2</v>
      </c>
      <c r="B17">
        <v>973</v>
      </c>
      <c r="F17" s="8"/>
    </row>
    <row r="18" spans="1:6" x14ac:dyDescent="0.3">
      <c r="A18" s="1">
        <v>12.37</v>
      </c>
      <c r="B18">
        <v>944</v>
      </c>
      <c r="F18" s="8"/>
    </row>
    <row r="19" spans="1:6" x14ac:dyDescent="0.3">
      <c r="A19" s="1">
        <v>12.5</v>
      </c>
      <c r="B19">
        <v>926</v>
      </c>
      <c r="F19" s="8"/>
    </row>
    <row r="20" spans="1:6" x14ac:dyDescent="0.3">
      <c r="A20" s="1">
        <v>12.74</v>
      </c>
      <c r="B20">
        <v>594</v>
      </c>
      <c r="F20" s="8"/>
    </row>
    <row r="21" spans="1:6" x14ac:dyDescent="0.3">
      <c r="A21" s="1">
        <v>13</v>
      </c>
      <c r="B21">
        <v>566</v>
      </c>
      <c r="F21" s="8"/>
    </row>
    <row r="22" spans="1:6" x14ac:dyDescent="0.3">
      <c r="A22" s="1">
        <v>13.2</v>
      </c>
      <c r="B22">
        <v>547</v>
      </c>
      <c r="F22" s="8"/>
    </row>
    <row r="23" spans="1:6" x14ac:dyDescent="0.3">
      <c r="A23" s="1">
        <v>13.4</v>
      </c>
      <c r="B23">
        <v>530</v>
      </c>
      <c r="F23" s="8"/>
    </row>
    <row r="24" spans="1:6" x14ac:dyDescent="0.3">
      <c r="A24" s="1">
        <v>13.5</v>
      </c>
      <c r="B24">
        <v>521</v>
      </c>
      <c r="F24" s="8"/>
    </row>
  </sheetData>
  <mergeCells count="1">
    <mergeCell ref="D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LaTeX Ge</vt:lpstr>
      <vt:lpstr>LaTeX Si</vt:lpstr>
      <vt:lpstr>Germanium</vt:lpstr>
      <vt:lpstr>Křemík</vt:lpstr>
      <vt:lpstr>Lambda 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Beran</dc:creator>
  <cp:lastModifiedBy>Jan Beran</cp:lastModifiedBy>
  <dcterms:created xsi:type="dcterms:W3CDTF">2019-03-25T19:14:35Z</dcterms:created>
  <dcterms:modified xsi:type="dcterms:W3CDTF">2019-03-29T14:55:01Z</dcterms:modified>
</cp:coreProperties>
</file>